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chembl_drugs-13 21_31_54" sheetId="1" r:id="rId1"/>
  </sheets>
  <calcPr calcId="0"/>
</workbook>
</file>

<file path=xl/calcChain.xml><?xml version="1.0" encoding="utf-8"?>
<calcChain xmlns="http://schemas.openxmlformats.org/spreadsheetml/2006/main">
  <c r="G8" i="1" l="1"/>
  <c r="I8" i="1"/>
  <c r="G16" i="1"/>
  <c r="I16" i="1"/>
  <c r="G17" i="1"/>
  <c r="I17" i="1"/>
  <c r="G19" i="1"/>
  <c r="I19" i="1"/>
  <c r="G20" i="1"/>
  <c r="I20" i="1"/>
  <c r="G24" i="1"/>
  <c r="I24" i="1"/>
  <c r="G25" i="1"/>
  <c r="I25" i="1"/>
  <c r="G28" i="1"/>
  <c r="I28" i="1"/>
  <c r="G29" i="1"/>
  <c r="I29" i="1"/>
  <c r="G33" i="1"/>
  <c r="I33" i="1"/>
  <c r="G39" i="1"/>
  <c r="I39" i="1"/>
  <c r="G40" i="1"/>
  <c r="I40" i="1"/>
  <c r="G42" i="1"/>
  <c r="I42" i="1"/>
  <c r="G44" i="1"/>
  <c r="I44" i="1"/>
  <c r="G50" i="1"/>
  <c r="I50" i="1"/>
  <c r="G55" i="1"/>
  <c r="I55" i="1"/>
  <c r="G58" i="1"/>
  <c r="I58" i="1"/>
  <c r="G61" i="1"/>
  <c r="I61" i="1"/>
  <c r="G62" i="1"/>
  <c r="I62" i="1"/>
  <c r="G63" i="1"/>
  <c r="I63" i="1"/>
  <c r="G65" i="1"/>
  <c r="I65" i="1"/>
  <c r="G66" i="1"/>
  <c r="G69" i="1"/>
  <c r="I69" i="1"/>
  <c r="G73" i="1"/>
  <c r="I73" i="1"/>
  <c r="G78" i="1"/>
  <c r="I78" i="1"/>
  <c r="G83" i="1"/>
  <c r="I83" i="1"/>
  <c r="G88" i="1"/>
  <c r="I88" i="1"/>
  <c r="G90" i="1"/>
  <c r="I90" i="1"/>
  <c r="G91" i="1"/>
  <c r="I91" i="1"/>
  <c r="G95" i="1"/>
  <c r="I95" i="1"/>
  <c r="G98" i="1"/>
  <c r="I98" i="1"/>
  <c r="G109" i="1"/>
  <c r="I109" i="1"/>
  <c r="G111" i="1"/>
  <c r="I111" i="1"/>
  <c r="G112" i="1"/>
  <c r="I112" i="1"/>
  <c r="G114" i="1"/>
  <c r="I114" i="1"/>
  <c r="G115" i="1"/>
  <c r="I115" i="1"/>
  <c r="G116" i="1"/>
  <c r="I116" i="1"/>
  <c r="G121" i="1"/>
  <c r="I121" i="1"/>
  <c r="G127" i="1"/>
  <c r="I127" i="1"/>
  <c r="G128" i="1"/>
  <c r="I128" i="1"/>
  <c r="G133" i="1"/>
  <c r="I133" i="1"/>
  <c r="G134" i="1"/>
  <c r="I134" i="1"/>
  <c r="I136" i="1"/>
  <c r="G138" i="1"/>
  <c r="I138" i="1"/>
  <c r="G148" i="1"/>
  <c r="I148" i="1"/>
  <c r="G152" i="1"/>
  <c r="I152" i="1"/>
  <c r="G156" i="1"/>
  <c r="I156" i="1"/>
  <c r="G159" i="1"/>
  <c r="I159" i="1"/>
  <c r="G162" i="1"/>
  <c r="I162" i="1"/>
  <c r="G167" i="1"/>
  <c r="I167" i="1"/>
  <c r="G171" i="1"/>
  <c r="I171" i="1"/>
  <c r="G172" i="1"/>
  <c r="I172" i="1"/>
  <c r="G178" i="1"/>
  <c r="I178" i="1"/>
  <c r="G180" i="1"/>
  <c r="I180" i="1"/>
  <c r="G183" i="1"/>
  <c r="I183" i="1"/>
  <c r="G185" i="1"/>
  <c r="I185" i="1"/>
  <c r="G186" i="1"/>
  <c r="I186" i="1"/>
  <c r="G194" i="1"/>
  <c r="G202" i="1"/>
  <c r="I202" i="1"/>
  <c r="G203" i="1"/>
  <c r="I203" i="1"/>
  <c r="G208" i="1"/>
  <c r="I208" i="1"/>
  <c r="G211" i="1"/>
  <c r="I211" i="1"/>
  <c r="G212" i="1"/>
  <c r="I212" i="1"/>
  <c r="G218" i="1"/>
  <c r="I218" i="1"/>
  <c r="G222" i="1"/>
  <c r="G225" i="1"/>
  <c r="I225" i="1"/>
  <c r="G229" i="1"/>
  <c r="I229" i="1"/>
  <c r="G230" i="1"/>
  <c r="I230" i="1"/>
  <c r="G234" i="1"/>
  <c r="I234" i="1"/>
  <c r="G238" i="1"/>
  <c r="I238" i="1"/>
  <c r="G240" i="1"/>
  <c r="I240" i="1"/>
  <c r="G243" i="1"/>
  <c r="I243" i="1"/>
  <c r="G251" i="1"/>
  <c r="I251" i="1"/>
  <c r="G252" i="1"/>
  <c r="I252" i="1"/>
  <c r="G262" i="1"/>
  <c r="I262" i="1"/>
  <c r="G269" i="1"/>
  <c r="G279" i="1"/>
  <c r="I279" i="1"/>
  <c r="G281" i="1"/>
  <c r="I281" i="1"/>
  <c r="G282" i="1"/>
  <c r="I282" i="1"/>
  <c r="G287" i="1"/>
  <c r="I287" i="1"/>
  <c r="G290" i="1"/>
  <c r="G291" i="1"/>
  <c r="I291" i="1"/>
  <c r="G297" i="1"/>
  <c r="I297" i="1"/>
  <c r="G298" i="1"/>
  <c r="I298" i="1"/>
  <c r="G302" i="1"/>
  <c r="I302" i="1"/>
  <c r="G305" i="1"/>
  <c r="I305" i="1"/>
  <c r="G310" i="1"/>
  <c r="I310" i="1"/>
  <c r="G312" i="1"/>
  <c r="I312" i="1"/>
  <c r="G313" i="1"/>
  <c r="I313" i="1"/>
  <c r="G319" i="1"/>
  <c r="I319" i="1"/>
  <c r="G327" i="1"/>
  <c r="I327" i="1"/>
  <c r="G328" i="1"/>
  <c r="I328" i="1"/>
  <c r="G330" i="1"/>
  <c r="I330" i="1"/>
  <c r="G331" i="1"/>
  <c r="I331" i="1"/>
  <c r="G332" i="1"/>
  <c r="I332" i="1"/>
  <c r="G333" i="1"/>
  <c r="I333" i="1"/>
  <c r="G334" i="1"/>
  <c r="I334" i="1"/>
  <c r="G335" i="1"/>
  <c r="I335" i="1"/>
  <c r="G337" i="1"/>
  <c r="I337" i="1"/>
  <c r="G342" i="1"/>
  <c r="G344" i="1"/>
  <c r="I344" i="1"/>
  <c r="G345" i="1"/>
  <c r="I345" i="1"/>
  <c r="G347" i="1"/>
  <c r="I347" i="1"/>
  <c r="G348" i="1"/>
  <c r="I348" i="1"/>
  <c r="G350" i="1"/>
  <c r="I350" i="1"/>
  <c r="G353" i="1"/>
  <c r="I353" i="1"/>
  <c r="G364" i="1"/>
  <c r="I364" i="1"/>
  <c r="G365" i="1"/>
  <c r="I365" i="1"/>
  <c r="G367" i="1"/>
  <c r="I367" i="1"/>
  <c r="G368" i="1"/>
  <c r="I368" i="1"/>
  <c r="G369" i="1"/>
  <c r="I369" i="1"/>
  <c r="G370" i="1"/>
  <c r="I370" i="1"/>
  <c r="G372" i="1"/>
  <c r="I372" i="1"/>
  <c r="G373" i="1"/>
  <c r="I373" i="1"/>
  <c r="G374" i="1"/>
  <c r="I374" i="1"/>
  <c r="G376" i="1"/>
  <c r="I376" i="1"/>
  <c r="G377" i="1"/>
  <c r="I377" i="1"/>
  <c r="G378" i="1"/>
  <c r="I378" i="1"/>
  <c r="G381" i="1"/>
  <c r="G382" i="1"/>
  <c r="I382" i="1"/>
  <c r="G383" i="1"/>
  <c r="G384" i="1"/>
  <c r="I384" i="1"/>
  <c r="G385" i="1"/>
  <c r="I385" i="1"/>
  <c r="G386" i="1"/>
  <c r="I386" i="1"/>
  <c r="G392" i="1"/>
  <c r="I392" i="1"/>
  <c r="G394" i="1"/>
  <c r="I394" i="1"/>
  <c r="G395" i="1"/>
  <c r="G397" i="1"/>
  <c r="I397" i="1"/>
  <c r="G399" i="1"/>
  <c r="G400" i="1"/>
  <c r="I400" i="1"/>
  <c r="G401" i="1"/>
  <c r="I401" i="1"/>
  <c r="G403" i="1"/>
  <c r="I403" i="1"/>
  <c r="G405" i="1"/>
  <c r="I405" i="1"/>
  <c r="G406" i="1"/>
  <c r="I406" i="1"/>
  <c r="G407" i="1"/>
  <c r="I407" i="1"/>
  <c r="G408" i="1"/>
  <c r="I408" i="1"/>
  <c r="G409" i="1"/>
  <c r="I409" i="1"/>
  <c r="G410" i="1"/>
  <c r="I410" i="1"/>
  <c r="G411" i="1"/>
  <c r="I411" i="1"/>
  <c r="I412" i="1"/>
  <c r="G413" i="1"/>
  <c r="G414" i="1"/>
  <c r="I414" i="1"/>
  <c r="G415" i="1"/>
  <c r="I415" i="1"/>
  <c r="G416" i="1"/>
  <c r="I417" i="1"/>
  <c r="G418" i="1"/>
  <c r="I418" i="1"/>
  <c r="G419" i="1"/>
  <c r="I419" i="1"/>
  <c r="G420" i="1"/>
  <c r="I420" i="1"/>
  <c r="G421" i="1"/>
  <c r="I421" i="1"/>
  <c r="G422" i="1"/>
  <c r="I422" i="1"/>
  <c r="G423" i="1"/>
  <c r="I423" i="1"/>
  <c r="G426" i="1"/>
  <c r="G427" i="1"/>
  <c r="I427" i="1"/>
  <c r="G428" i="1"/>
  <c r="I428" i="1"/>
  <c r="G429" i="1"/>
  <c r="I429" i="1"/>
  <c r="G430" i="1"/>
  <c r="I430" i="1"/>
  <c r="G431" i="1"/>
  <c r="I431" i="1"/>
  <c r="G432" i="1"/>
  <c r="I432" i="1"/>
  <c r="G434" i="1"/>
  <c r="I434" i="1"/>
  <c r="G435" i="1"/>
  <c r="I435" i="1"/>
  <c r="G436" i="1"/>
  <c r="G437" i="1"/>
  <c r="I437" i="1"/>
  <c r="G438" i="1"/>
  <c r="I438" i="1"/>
  <c r="G439" i="1"/>
  <c r="I439" i="1"/>
  <c r="G440" i="1"/>
  <c r="I440" i="1"/>
  <c r="G441" i="1"/>
  <c r="I441" i="1"/>
  <c r="G442" i="1"/>
  <c r="G443" i="1"/>
  <c r="I443" i="1"/>
  <c r="G444" i="1"/>
  <c r="I444" i="1"/>
  <c r="G445" i="1"/>
  <c r="I445" i="1"/>
  <c r="G446" i="1"/>
  <c r="I446" i="1"/>
  <c r="G447" i="1"/>
  <c r="I447" i="1"/>
  <c r="G449" i="1"/>
  <c r="G450" i="1"/>
  <c r="I450" i="1"/>
  <c r="G451" i="1"/>
  <c r="I451" i="1"/>
  <c r="G452" i="1"/>
  <c r="I452" i="1"/>
  <c r="G453" i="1"/>
  <c r="I453" i="1"/>
  <c r="G454" i="1"/>
  <c r="G455" i="1"/>
  <c r="I455" i="1"/>
  <c r="G461" i="1"/>
  <c r="I461" i="1"/>
  <c r="G469" i="1"/>
  <c r="I469" i="1"/>
  <c r="G479" i="1"/>
  <c r="I479" i="1"/>
  <c r="G481" i="1"/>
  <c r="I481" i="1"/>
  <c r="G484" i="1"/>
  <c r="G486" i="1"/>
  <c r="I486" i="1"/>
  <c r="G487" i="1"/>
  <c r="I487" i="1"/>
  <c r="G488" i="1"/>
  <c r="G490" i="1"/>
  <c r="I490" i="1"/>
  <c r="G491" i="1"/>
  <c r="I491" i="1"/>
  <c r="G492" i="1"/>
  <c r="G493" i="1"/>
  <c r="I493" i="1"/>
  <c r="G496" i="1"/>
  <c r="I496" i="1"/>
  <c r="G497" i="1"/>
  <c r="I497" i="1"/>
  <c r="G499" i="1"/>
  <c r="I499" i="1"/>
  <c r="G500" i="1"/>
  <c r="I500" i="1"/>
  <c r="G501" i="1"/>
  <c r="I501" i="1"/>
  <c r="G502" i="1"/>
  <c r="I502" i="1"/>
  <c r="G504" i="1"/>
  <c r="I504" i="1"/>
  <c r="G505" i="1"/>
  <c r="I505" i="1"/>
  <c r="G508" i="1"/>
  <c r="I508" i="1"/>
  <c r="G509" i="1"/>
  <c r="I509" i="1"/>
  <c r="G513" i="1"/>
  <c r="I513" i="1"/>
  <c r="G517" i="1"/>
  <c r="I517" i="1"/>
  <c r="G522" i="1"/>
  <c r="I522" i="1"/>
  <c r="G534" i="1"/>
  <c r="I534" i="1"/>
  <c r="G538" i="1"/>
  <c r="I538" i="1"/>
  <c r="G546" i="1"/>
  <c r="I546" i="1"/>
  <c r="G547" i="1"/>
  <c r="I547" i="1"/>
  <c r="G549" i="1"/>
  <c r="I549" i="1"/>
  <c r="G555" i="1"/>
  <c r="I555" i="1"/>
  <c r="G559" i="1"/>
  <c r="I559" i="1"/>
  <c r="G561" i="1"/>
  <c r="I561" i="1"/>
  <c r="G564" i="1"/>
  <c r="G565" i="1"/>
  <c r="I565" i="1"/>
  <c r="G568" i="1"/>
  <c r="I568" i="1"/>
  <c r="G572" i="1"/>
  <c r="I572" i="1"/>
  <c r="G582" i="1"/>
  <c r="G583" i="1"/>
  <c r="I583" i="1"/>
  <c r="G586" i="1"/>
  <c r="I586" i="1"/>
  <c r="G590" i="1"/>
  <c r="I590" i="1"/>
  <c r="G591" i="1"/>
  <c r="I591" i="1"/>
  <c r="G593" i="1"/>
  <c r="I593" i="1"/>
  <c r="G596" i="1"/>
  <c r="I596" i="1"/>
  <c r="G599" i="1"/>
  <c r="I599" i="1"/>
  <c r="G600" i="1"/>
  <c r="G601" i="1"/>
  <c r="I601" i="1"/>
  <c r="G602" i="1"/>
  <c r="I602" i="1"/>
  <c r="G605" i="1"/>
  <c r="I605" i="1"/>
  <c r="G606" i="1"/>
  <c r="I606" i="1"/>
  <c r="G608" i="1"/>
  <c r="I608" i="1"/>
  <c r="G609" i="1"/>
  <c r="I609" i="1"/>
  <c r="G611" i="1"/>
  <c r="I611" i="1"/>
  <c r="G615" i="1"/>
  <c r="I615" i="1"/>
  <c r="G617" i="1"/>
  <c r="I617" i="1"/>
  <c r="G619" i="1"/>
  <c r="I619" i="1"/>
  <c r="G621" i="1"/>
  <c r="I621" i="1"/>
  <c r="G623" i="1"/>
  <c r="I623" i="1"/>
  <c r="G636" i="1"/>
  <c r="I636" i="1"/>
  <c r="G640" i="1"/>
  <c r="I640" i="1"/>
  <c r="G641" i="1"/>
  <c r="I641" i="1"/>
  <c r="G642" i="1"/>
  <c r="I642" i="1"/>
  <c r="G645" i="1"/>
  <c r="I645" i="1"/>
  <c r="G647" i="1"/>
  <c r="I647" i="1"/>
  <c r="G651" i="1"/>
  <c r="I651" i="1"/>
  <c r="G654" i="1"/>
  <c r="I654" i="1"/>
  <c r="G657" i="1"/>
  <c r="I657" i="1"/>
  <c r="G660" i="1"/>
  <c r="I660" i="1"/>
  <c r="G662" i="1"/>
  <c r="I662" i="1"/>
  <c r="G678" i="1"/>
  <c r="I678" i="1"/>
  <c r="G680" i="1"/>
  <c r="I680" i="1"/>
  <c r="G682" i="1"/>
  <c r="I682" i="1"/>
  <c r="G687" i="1"/>
  <c r="I687" i="1"/>
  <c r="G689" i="1"/>
  <c r="I689" i="1"/>
  <c r="G696" i="1"/>
  <c r="I696" i="1"/>
  <c r="G700" i="1"/>
  <c r="I700" i="1"/>
  <c r="G705" i="1"/>
  <c r="I705" i="1"/>
  <c r="G707" i="1"/>
  <c r="I707" i="1"/>
  <c r="G711" i="1"/>
  <c r="I711" i="1"/>
  <c r="G715" i="1"/>
  <c r="G716" i="1"/>
  <c r="I716" i="1"/>
  <c r="G717" i="1"/>
  <c r="I717" i="1"/>
  <c r="G718" i="1"/>
  <c r="G719" i="1"/>
  <c r="I719" i="1"/>
  <c r="G720" i="1"/>
  <c r="I720" i="1"/>
  <c r="G721" i="1"/>
  <c r="G723" i="1"/>
  <c r="I723" i="1"/>
  <c r="I724" i="1"/>
  <c r="G725" i="1"/>
  <c r="I725" i="1"/>
  <c r="G726" i="1"/>
  <c r="I726" i="1"/>
  <c r="G727" i="1"/>
  <c r="I727" i="1"/>
  <c r="G728" i="1"/>
  <c r="I728" i="1"/>
  <c r="G729" i="1"/>
  <c r="I729" i="1"/>
  <c r="G730" i="1"/>
  <c r="I730" i="1"/>
  <c r="G731" i="1"/>
  <c r="I731" i="1"/>
  <c r="G734" i="1"/>
  <c r="I734" i="1"/>
  <c r="G735" i="1"/>
  <c r="I735" i="1"/>
  <c r="G741" i="1"/>
  <c r="I741" i="1"/>
  <c r="G742" i="1"/>
  <c r="I742" i="1"/>
  <c r="G743" i="1"/>
  <c r="I743" i="1"/>
  <c r="G746" i="1"/>
  <c r="I746" i="1"/>
  <c r="G748" i="1"/>
  <c r="I748" i="1"/>
  <c r="G749" i="1"/>
  <c r="G752" i="1"/>
  <c r="I752" i="1"/>
  <c r="G756" i="1"/>
  <c r="I756" i="1"/>
  <c r="G757" i="1"/>
  <c r="I757" i="1"/>
  <c r="G758" i="1"/>
  <c r="I758" i="1"/>
  <c r="G759" i="1"/>
  <c r="I759" i="1"/>
  <c r="G767" i="1"/>
  <c r="I767" i="1"/>
  <c r="G769" i="1"/>
  <c r="I769" i="1"/>
  <c r="G770" i="1"/>
  <c r="I770" i="1"/>
  <c r="G772" i="1"/>
  <c r="I772" i="1"/>
  <c r="G773" i="1"/>
  <c r="I773" i="1"/>
  <c r="G774" i="1"/>
  <c r="I774" i="1"/>
  <c r="G775" i="1"/>
  <c r="I775" i="1"/>
  <c r="G776" i="1"/>
  <c r="I776" i="1"/>
  <c r="G777" i="1"/>
  <c r="I777" i="1"/>
  <c r="G779" i="1"/>
  <c r="I779" i="1"/>
  <c r="G786" i="1"/>
  <c r="I786" i="1"/>
  <c r="G787" i="1"/>
  <c r="I787" i="1"/>
  <c r="G791" i="1"/>
  <c r="I791" i="1"/>
  <c r="G797" i="1"/>
  <c r="I797" i="1"/>
  <c r="G799" i="1"/>
  <c r="I799" i="1"/>
  <c r="G801" i="1"/>
  <c r="I801" i="1"/>
  <c r="G807" i="1"/>
  <c r="I807" i="1"/>
  <c r="G808" i="1"/>
  <c r="I808" i="1"/>
  <c r="G809" i="1"/>
  <c r="I809" i="1"/>
  <c r="G818" i="1"/>
  <c r="I818" i="1"/>
  <c r="G821" i="1"/>
  <c r="I821" i="1"/>
  <c r="G822" i="1"/>
  <c r="I822" i="1"/>
  <c r="G823" i="1"/>
  <c r="G828" i="1"/>
  <c r="I828" i="1"/>
  <c r="G832" i="1"/>
  <c r="I832" i="1"/>
  <c r="G834" i="1"/>
  <c r="I834" i="1"/>
  <c r="G835" i="1"/>
  <c r="I835" i="1"/>
  <c r="G837" i="1"/>
  <c r="I837" i="1"/>
  <c r="G839" i="1"/>
  <c r="I839" i="1"/>
  <c r="G843" i="1"/>
  <c r="I843" i="1"/>
  <c r="G846" i="1"/>
  <c r="I846" i="1"/>
  <c r="G847" i="1"/>
  <c r="I847" i="1"/>
  <c r="G849" i="1"/>
  <c r="I849" i="1"/>
  <c r="G852" i="1"/>
  <c r="I852" i="1"/>
  <c r="G853" i="1"/>
  <c r="I853" i="1"/>
  <c r="G855" i="1"/>
  <c r="I855" i="1"/>
  <c r="G858" i="1"/>
  <c r="I858" i="1"/>
  <c r="G859" i="1"/>
  <c r="I859" i="1"/>
  <c r="G864" i="1"/>
  <c r="I864" i="1"/>
  <c r="G865" i="1"/>
  <c r="I865" i="1"/>
  <c r="G866" i="1"/>
  <c r="I866" i="1"/>
  <c r="G867" i="1"/>
  <c r="I867" i="1"/>
  <c r="G868" i="1"/>
  <c r="I868" i="1"/>
  <c r="G869" i="1"/>
  <c r="I869" i="1"/>
  <c r="G871" i="1"/>
  <c r="I871" i="1"/>
  <c r="G872" i="1"/>
  <c r="I872" i="1"/>
  <c r="G873" i="1"/>
  <c r="I873" i="1"/>
  <c r="G875" i="1"/>
  <c r="I875" i="1"/>
  <c r="G876" i="1"/>
  <c r="G877" i="1"/>
  <c r="G882" i="1"/>
  <c r="I882" i="1"/>
  <c r="G884" i="1"/>
  <c r="I884" i="1"/>
  <c r="G885" i="1"/>
  <c r="I885" i="1"/>
  <c r="G887" i="1"/>
  <c r="I887" i="1"/>
  <c r="G891" i="1"/>
  <c r="G892" i="1"/>
  <c r="I892" i="1"/>
  <c r="G893" i="1"/>
  <c r="I893" i="1"/>
  <c r="G894" i="1"/>
  <c r="I894" i="1"/>
  <c r="G895" i="1"/>
  <c r="I895" i="1"/>
  <c r="G896" i="1"/>
  <c r="I896" i="1"/>
  <c r="G898" i="1"/>
  <c r="I898" i="1"/>
  <c r="G899" i="1"/>
  <c r="I899" i="1"/>
  <c r="G900" i="1"/>
  <c r="I900" i="1"/>
  <c r="G901" i="1"/>
  <c r="I901" i="1"/>
  <c r="G902" i="1"/>
  <c r="G903" i="1"/>
  <c r="I903" i="1"/>
  <c r="G911" i="1"/>
  <c r="I911" i="1"/>
  <c r="G913" i="1"/>
  <c r="I913" i="1"/>
  <c r="G917" i="1"/>
  <c r="I917" i="1"/>
  <c r="G922" i="1"/>
  <c r="I922" i="1"/>
  <c r="G928" i="1"/>
  <c r="G930" i="1"/>
  <c r="I930" i="1"/>
  <c r="G934" i="1"/>
  <c r="I934" i="1"/>
  <c r="G938" i="1"/>
  <c r="I938" i="1"/>
  <c r="G940" i="1"/>
  <c r="I940" i="1"/>
  <c r="G942" i="1"/>
  <c r="I942" i="1"/>
  <c r="G944" i="1"/>
  <c r="G945" i="1"/>
  <c r="I945" i="1"/>
  <c r="G946" i="1"/>
  <c r="I946" i="1"/>
  <c r="G950" i="1"/>
  <c r="I950" i="1"/>
  <c r="G951" i="1"/>
  <c r="G952" i="1"/>
  <c r="I952" i="1"/>
  <c r="G953" i="1"/>
  <c r="I953" i="1"/>
  <c r="G954" i="1"/>
  <c r="I954" i="1"/>
  <c r="G955" i="1"/>
  <c r="I955" i="1"/>
  <c r="G956" i="1"/>
  <c r="I956" i="1"/>
  <c r="G957" i="1"/>
  <c r="I957" i="1"/>
  <c r="G958" i="1"/>
  <c r="I958" i="1"/>
  <c r="G960" i="1"/>
  <c r="I960" i="1"/>
  <c r="G961" i="1"/>
  <c r="I961" i="1"/>
  <c r="G962" i="1"/>
  <c r="I962" i="1"/>
  <c r="G963" i="1"/>
  <c r="I963" i="1"/>
  <c r="G964" i="1"/>
  <c r="I964" i="1"/>
  <c r="G965" i="1"/>
  <c r="I965" i="1"/>
  <c r="G967" i="1"/>
  <c r="I967" i="1"/>
  <c r="G968" i="1"/>
  <c r="I968" i="1"/>
  <c r="G969" i="1"/>
  <c r="I969" i="1"/>
  <c r="G970" i="1"/>
  <c r="I970" i="1"/>
  <c r="I973" i="1"/>
  <c r="G982" i="1"/>
  <c r="I982" i="1"/>
  <c r="G983" i="1"/>
  <c r="I983" i="1"/>
  <c r="G984" i="1"/>
  <c r="I984" i="1"/>
  <c r="G986" i="1"/>
  <c r="I986" i="1"/>
  <c r="G987" i="1"/>
  <c r="I987" i="1"/>
  <c r="G988" i="1"/>
  <c r="G989" i="1"/>
  <c r="I989" i="1"/>
  <c r="G990" i="1"/>
  <c r="I990" i="1"/>
  <c r="G992" i="1"/>
  <c r="I992" i="1"/>
  <c r="G994" i="1"/>
  <c r="I994" i="1"/>
  <c r="G995" i="1"/>
  <c r="I995" i="1"/>
  <c r="G1006" i="1"/>
  <c r="I1006" i="1"/>
  <c r="G1008" i="1"/>
  <c r="I1008" i="1"/>
  <c r="G1009" i="1"/>
  <c r="I1009" i="1"/>
  <c r="G1010" i="1"/>
  <c r="I1010" i="1"/>
  <c r="G1012" i="1"/>
  <c r="I1012" i="1"/>
  <c r="G1014" i="1"/>
  <c r="I1014" i="1"/>
  <c r="G1015" i="1"/>
  <c r="I1015" i="1"/>
  <c r="G1016" i="1"/>
  <c r="I1016" i="1"/>
  <c r="G1017" i="1"/>
  <c r="I1017" i="1"/>
  <c r="G1020" i="1"/>
  <c r="G1022" i="1"/>
  <c r="I1022" i="1"/>
  <c r="G1023" i="1"/>
  <c r="I1023" i="1"/>
  <c r="G1031" i="1"/>
  <c r="I1031" i="1"/>
  <c r="G1032" i="1"/>
  <c r="I1032" i="1"/>
  <c r="G1033" i="1"/>
  <c r="I1033" i="1"/>
  <c r="I1034" i="1"/>
  <c r="G1035" i="1"/>
  <c r="I1035" i="1"/>
  <c r="G1037" i="1"/>
  <c r="I1037" i="1"/>
  <c r="G1040" i="1"/>
  <c r="I1040" i="1"/>
  <c r="G1042" i="1"/>
  <c r="I1042" i="1"/>
  <c r="G1043" i="1"/>
  <c r="I1043" i="1"/>
  <c r="G1050" i="1"/>
  <c r="I1050" i="1"/>
  <c r="G1051" i="1"/>
  <c r="I1051" i="1"/>
  <c r="G1054" i="1"/>
  <c r="I1054" i="1"/>
  <c r="G1056" i="1"/>
  <c r="I1056" i="1"/>
  <c r="G1057" i="1"/>
  <c r="I1057" i="1"/>
  <c r="G1060" i="1"/>
  <c r="I1060" i="1"/>
  <c r="G1062" i="1"/>
  <c r="G1065" i="1"/>
  <c r="I1065" i="1"/>
  <c r="G1066" i="1"/>
  <c r="I1066" i="1"/>
  <c r="G1067" i="1"/>
  <c r="I1067" i="1"/>
  <c r="G1072" i="1"/>
  <c r="I1072" i="1"/>
  <c r="G1074" i="1"/>
  <c r="I1074" i="1"/>
  <c r="G1075" i="1"/>
  <c r="I1075" i="1"/>
  <c r="G1076" i="1"/>
  <c r="I1076" i="1"/>
  <c r="G1077" i="1"/>
  <c r="I1077" i="1"/>
  <c r="G1078" i="1"/>
  <c r="I1078" i="1"/>
  <c r="G1079" i="1"/>
  <c r="I1079" i="1"/>
  <c r="G1080" i="1"/>
  <c r="I1080" i="1"/>
  <c r="G1081" i="1"/>
  <c r="I1081" i="1"/>
  <c r="G1083" i="1"/>
  <c r="I1083" i="1"/>
  <c r="G1084" i="1"/>
  <c r="I1084" i="1"/>
  <c r="G1085" i="1"/>
  <c r="I1085" i="1"/>
  <c r="G1086" i="1"/>
  <c r="I1086" i="1"/>
  <c r="G1087" i="1"/>
  <c r="I1087" i="1"/>
  <c r="G1088" i="1"/>
  <c r="I1088" i="1"/>
  <c r="G1090" i="1"/>
  <c r="I1090" i="1"/>
  <c r="G1091" i="1"/>
  <c r="I1091" i="1"/>
  <c r="G1092" i="1"/>
  <c r="G1093" i="1"/>
  <c r="I1093" i="1"/>
  <c r="G1094" i="1"/>
  <c r="I1094" i="1"/>
  <c r="G1096" i="1"/>
  <c r="I1096" i="1"/>
  <c r="G1099" i="1"/>
  <c r="I1099" i="1"/>
  <c r="G1102" i="1"/>
  <c r="I1102" i="1"/>
  <c r="G1104" i="1"/>
  <c r="I1104" i="1"/>
  <c r="G1111" i="1"/>
  <c r="I1111" i="1"/>
  <c r="G1117" i="1"/>
  <c r="I1117" i="1"/>
  <c r="G1118" i="1"/>
  <c r="I1118" i="1"/>
  <c r="G1119" i="1"/>
  <c r="G1120" i="1"/>
  <c r="I1120" i="1"/>
  <c r="G1122" i="1"/>
  <c r="I1127" i="1"/>
  <c r="G1131" i="1"/>
  <c r="I1131" i="1"/>
  <c r="G1132" i="1"/>
  <c r="I1132" i="1"/>
  <c r="G1144" i="1"/>
  <c r="I1144" i="1"/>
  <c r="G1145" i="1"/>
  <c r="I1145" i="1"/>
  <c r="G1146" i="1"/>
  <c r="G1154" i="1"/>
  <c r="I1154" i="1"/>
  <c r="G1155" i="1"/>
  <c r="I1155" i="1"/>
  <c r="G1159" i="1"/>
  <c r="I1159" i="1"/>
  <c r="G1161" i="1"/>
  <c r="I1161" i="1"/>
  <c r="G1163" i="1"/>
  <c r="I1163" i="1"/>
  <c r="G1166" i="1"/>
  <c r="I1166" i="1"/>
  <c r="G1168" i="1"/>
  <c r="I1168" i="1"/>
  <c r="G1174" i="1"/>
  <c r="I1174" i="1"/>
  <c r="G1181" i="1"/>
  <c r="I1181" i="1"/>
  <c r="G1182" i="1"/>
  <c r="I1182" i="1"/>
  <c r="G1187" i="1"/>
  <c r="G1189" i="1"/>
  <c r="I1189" i="1"/>
  <c r="G1190" i="1"/>
  <c r="G1193" i="1"/>
  <c r="I1193" i="1"/>
  <c r="G1194" i="1"/>
  <c r="I1194" i="1"/>
  <c r="G1198" i="1"/>
  <c r="I1198" i="1"/>
  <c r="G1200" i="1"/>
  <c r="I1200" i="1"/>
  <c r="G1204" i="1"/>
  <c r="G1207" i="1"/>
  <c r="G1208" i="1"/>
  <c r="G1211" i="1"/>
  <c r="I1211" i="1"/>
  <c r="G1213" i="1"/>
  <c r="I1213" i="1"/>
  <c r="G1214" i="1"/>
  <c r="I1214" i="1"/>
  <c r="G1216" i="1"/>
  <c r="G1218" i="1"/>
  <c r="I1218" i="1"/>
  <c r="G1219" i="1"/>
  <c r="I1219" i="1"/>
  <c r="G1220" i="1"/>
  <c r="I1220" i="1"/>
  <c r="G1221" i="1"/>
  <c r="I1221" i="1"/>
  <c r="G1222" i="1"/>
  <c r="I1222" i="1"/>
  <c r="G1225" i="1"/>
  <c r="I1225" i="1"/>
  <c r="G1226" i="1"/>
  <c r="I1226" i="1"/>
  <c r="G1227" i="1"/>
  <c r="I1227" i="1"/>
  <c r="G1228" i="1"/>
  <c r="I1228" i="1"/>
  <c r="G1229" i="1"/>
  <c r="I1229" i="1"/>
  <c r="G1232" i="1"/>
  <c r="I1232" i="1"/>
  <c r="G1238" i="1"/>
  <c r="I1238" i="1"/>
  <c r="G1240" i="1"/>
  <c r="I1240" i="1"/>
  <c r="G1242" i="1"/>
  <c r="I1242" i="1"/>
  <c r="G1246" i="1"/>
  <c r="I1246" i="1"/>
  <c r="G1248" i="1"/>
  <c r="I1248" i="1"/>
  <c r="G1250" i="1"/>
  <c r="G1253" i="1"/>
  <c r="I1253" i="1"/>
  <c r="G1257" i="1"/>
  <c r="I1257" i="1"/>
  <c r="G1258" i="1"/>
  <c r="G1260" i="1"/>
  <c r="I1260" i="1"/>
  <c r="G1263" i="1"/>
  <c r="I1263" i="1"/>
  <c r="G1264" i="1"/>
  <c r="I1264" i="1"/>
  <c r="G1265" i="1"/>
  <c r="I1265" i="1"/>
  <c r="G1268" i="1"/>
  <c r="I1268" i="1"/>
  <c r="G1273" i="1"/>
  <c r="I1273" i="1"/>
  <c r="G1274" i="1"/>
  <c r="I1274" i="1"/>
  <c r="G1275" i="1"/>
  <c r="I1275" i="1"/>
  <c r="G1283" i="1"/>
  <c r="I1283" i="1"/>
  <c r="G1284" i="1"/>
  <c r="I1284" i="1"/>
  <c r="G1286" i="1"/>
  <c r="I1286" i="1"/>
  <c r="G1287" i="1"/>
  <c r="I1287" i="1"/>
  <c r="G1294" i="1"/>
  <c r="I1294" i="1"/>
  <c r="G1295" i="1"/>
  <c r="I1295" i="1"/>
  <c r="G1297" i="1"/>
  <c r="G1299" i="1"/>
  <c r="I1299" i="1"/>
  <c r="G1300" i="1"/>
  <c r="I1300" i="1"/>
  <c r="G1301" i="1"/>
  <c r="I1301" i="1"/>
  <c r="G1305" i="1"/>
  <c r="G1306" i="1"/>
  <c r="G1308" i="1"/>
  <c r="I1308" i="1"/>
  <c r="G1309" i="1"/>
  <c r="I1309" i="1"/>
  <c r="G1311" i="1"/>
  <c r="I1311" i="1"/>
  <c r="G1312" i="1"/>
  <c r="I1312" i="1"/>
  <c r="G1315" i="1"/>
  <c r="I1315" i="1"/>
  <c r="G1316" i="1"/>
  <c r="G1319" i="1"/>
  <c r="I1319" i="1"/>
  <c r="G1322" i="1"/>
  <c r="I1322" i="1"/>
  <c r="G1330" i="1"/>
  <c r="I1330" i="1"/>
  <c r="G1335" i="1"/>
  <c r="I1335" i="1"/>
  <c r="G1338" i="1"/>
  <c r="I1338" i="1"/>
  <c r="G1341" i="1"/>
  <c r="I1341" i="1"/>
  <c r="G1342" i="1"/>
  <c r="I1342" i="1"/>
  <c r="G1343" i="1"/>
  <c r="G1344" i="1"/>
  <c r="I1344" i="1"/>
  <c r="G1348" i="1"/>
  <c r="I1348" i="1"/>
  <c r="G1350" i="1"/>
  <c r="I1350" i="1"/>
  <c r="G1352" i="1"/>
  <c r="I1352" i="1"/>
  <c r="G1353" i="1"/>
  <c r="I1353" i="1"/>
  <c r="G1356" i="1"/>
  <c r="G1357" i="1"/>
  <c r="I1357" i="1"/>
  <c r="G1364" i="1"/>
  <c r="I1364" i="1"/>
  <c r="G1365" i="1"/>
  <c r="I1365" i="1"/>
  <c r="G1366" i="1"/>
  <c r="G1372" i="1"/>
  <c r="I1372" i="1"/>
  <c r="G1373" i="1"/>
  <c r="G1377" i="1"/>
  <c r="I1377" i="1"/>
  <c r="G1380" i="1"/>
  <c r="I1380" i="1"/>
  <c r="G1381" i="1"/>
  <c r="I1381" i="1"/>
  <c r="G1384" i="1"/>
  <c r="I1384" i="1"/>
  <c r="G1385" i="1"/>
  <c r="I1385" i="1"/>
  <c r="G1388" i="1"/>
  <c r="I1388" i="1"/>
  <c r="G1391" i="1"/>
  <c r="I1391" i="1"/>
  <c r="G1392" i="1"/>
  <c r="I1392" i="1"/>
  <c r="G1393" i="1"/>
  <c r="I1393" i="1"/>
  <c r="G1395" i="1"/>
  <c r="I1395" i="1"/>
  <c r="G1398" i="1"/>
  <c r="I1398" i="1"/>
  <c r="G1402" i="1"/>
  <c r="I1402" i="1"/>
  <c r="G1404" i="1"/>
  <c r="I1404" i="1"/>
  <c r="G1408" i="1"/>
  <c r="I1408" i="1"/>
  <c r="G1412" i="1"/>
  <c r="I1412" i="1"/>
  <c r="G1413" i="1"/>
  <c r="I1413" i="1"/>
  <c r="G1419" i="1"/>
  <c r="G1422" i="1"/>
  <c r="I1422" i="1"/>
  <c r="G1423" i="1"/>
  <c r="I1423" i="1"/>
  <c r="G1424" i="1"/>
  <c r="I1424" i="1"/>
  <c r="G1427" i="1"/>
  <c r="I1427" i="1"/>
  <c r="G1428" i="1"/>
  <c r="I1428" i="1"/>
  <c r="G1429" i="1"/>
  <c r="I1429" i="1"/>
  <c r="G1431" i="1"/>
  <c r="I1431" i="1"/>
  <c r="G1436" i="1"/>
  <c r="I1436" i="1"/>
  <c r="G1437" i="1"/>
  <c r="I1437" i="1"/>
  <c r="G1439" i="1"/>
  <c r="I1439" i="1"/>
  <c r="G1444" i="1"/>
  <c r="I1444" i="1"/>
  <c r="G1445" i="1"/>
  <c r="I1445" i="1"/>
  <c r="G1448" i="1"/>
  <c r="I1448" i="1"/>
  <c r="G1454" i="1"/>
  <c r="I1454" i="1"/>
  <c r="G1456" i="1"/>
  <c r="I1456" i="1"/>
  <c r="G1457" i="1"/>
  <c r="I1457" i="1"/>
  <c r="G1459" i="1"/>
  <c r="I1459" i="1"/>
  <c r="G1460" i="1"/>
  <c r="G1466" i="1"/>
  <c r="I1466" i="1"/>
  <c r="G1467" i="1"/>
  <c r="I1467" i="1"/>
  <c r="G1475" i="1"/>
  <c r="I1475" i="1"/>
  <c r="G1478" i="1"/>
  <c r="I1478" i="1"/>
  <c r="G1481" i="1"/>
  <c r="I1481" i="1"/>
  <c r="G1482" i="1"/>
  <c r="I1482" i="1"/>
  <c r="G1484" i="1"/>
  <c r="I1484" i="1"/>
  <c r="G1485" i="1"/>
  <c r="I1485" i="1"/>
  <c r="G1486" i="1"/>
  <c r="I1486" i="1"/>
  <c r="G1487" i="1"/>
  <c r="I1487" i="1"/>
  <c r="G1488" i="1"/>
  <c r="I1488" i="1"/>
  <c r="G1489" i="1"/>
  <c r="I1489" i="1"/>
  <c r="G1491" i="1"/>
  <c r="I1491" i="1"/>
  <c r="G1496" i="1"/>
  <c r="I1496" i="1"/>
  <c r="G1497" i="1"/>
  <c r="I1497" i="1"/>
  <c r="G1498" i="1"/>
  <c r="I1498" i="1"/>
  <c r="G1499" i="1"/>
  <c r="I1499" i="1"/>
  <c r="G1502" i="1"/>
  <c r="I1502" i="1"/>
  <c r="G1510" i="1"/>
  <c r="I1510" i="1"/>
  <c r="G1515" i="1"/>
  <c r="I1515" i="1"/>
  <c r="G1517" i="1"/>
  <c r="I1517" i="1"/>
  <c r="G1521" i="1"/>
  <c r="I1521" i="1"/>
  <c r="G1527" i="1"/>
  <c r="I1527" i="1"/>
  <c r="G1531" i="1"/>
  <c r="I1531" i="1"/>
  <c r="G1536" i="1"/>
  <c r="I1536" i="1"/>
  <c r="G1538" i="1"/>
  <c r="I1538" i="1"/>
  <c r="G1539" i="1"/>
  <c r="I1539" i="1"/>
  <c r="G1540" i="1"/>
  <c r="I1540" i="1"/>
  <c r="G1543" i="1"/>
  <c r="I1543" i="1"/>
  <c r="G1545" i="1"/>
  <c r="I1545" i="1"/>
  <c r="I1548" i="1"/>
  <c r="G1555" i="1"/>
  <c r="I1555" i="1"/>
  <c r="G1556" i="1"/>
  <c r="I1556" i="1"/>
  <c r="G1557" i="1"/>
  <c r="I1557" i="1"/>
  <c r="G1559" i="1"/>
  <c r="I1559" i="1"/>
  <c r="G1563" i="1"/>
  <c r="I1563" i="1"/>
  <c r="G1564" i="1"/>
  <c r="I1564" i="1"/>
  <c r="G1569" i="1"/>
  <c r="I1569" i="1"/>
  <c r="G1570" i="1"/>
  <c r="I1570" i="1"/>
  <c r="G1572" i="1"/>
  <c r="I1572" i="1"/>
  <c r="G1573" i="1"/>
  <c r="I1573" i="1"/>
  <c r="G1574" i="1"/>
  <c r="I1574" i="1"/>
  <c r="G1577" i="1"/>
  <c r="I1577" i="1"/>
  <c r="G1589" i="1"/>
  <c r="I1589" i="1"/>
  <c r="G1590" i="1"/>
  <c r="I1590" i="1"/>
  <c r="G1593" i="1"/>
  <c r="I1593" i="1"/>
  <c r="I1594" i="1"/>
  <c r="G1596" i="1"/>
  <c r="I1596" i="1"/>
  <c r="G1601" i="1"/>
  <c r="I1601" i="1"/>
  <c r="G1602" i="1"/>
  <c r="I1602" i="1"/>
  <c r="G1603" i="1"/>
  <c r="I1603" i="1"/>
  <c r="G1604" i="1"/>
  <c r="I1604" i="1"/>
  <c r="G1608" i="1"/>
  <c r="I1608" i="1"/>
  <c r="G1610" i="1"/>
  <c r="I1610" i="1"/>
  <c r="G1612" i="1"/>
  <c r="I1612" i="1"/>
  <c r="G1616" i="1"/>
  <c r="G1619" i="1"/>
  <c r="I1619" i="1"/>
  <c r="G1620" i="1"/>
  <c r="G1622" i="1"/>
  <c r="I1622" i="1"/>
  <c r="G1623" i="1"/>
  <c r="I1623" i="1"/>
  <c r="G1624" i="1"/>
  <c r="I1624" i="1"/>
  <c r="G1627" i="1"/>
  <c r="I1627" i="1"/>
  <c r="G1631" i="1"/>
  <c r="I1631" i="1"/>
  <c r="G1632" i="1"/>
  <c r="I1632" i="1"/>
  <c r="G1634" i="1"/>
  <c r="I1634" i="1"/>
  <c r="G1640" i="1"/>
  <c r="I1640" i="1"/>
  <c r="G1643" i="1"/>
  <c r="I1643" i="1"/>
  <c r="G1650" i="1"/>
  <c r="I1650" i="1"/>
  <c r="G1651" i="1"/>
  <c r="G1654" i="1"/>
  <c r="I1654" i="1"/>
  <c r="G1656" i="1"/>
  <c r="I1656" i="1"/>
  <c r="G1657" i="1"/>
  <c r="I1657" i="1"/>
  <c r="G1659" i="1"/>
  <c r="I1659" i="1"/>
  <c r="G1661" i="1"/>
  <c r="I1661" i="1"/>
  <c r="G1662" i="1"/>
  <c r="I1662" i="1"/>
  <c r="G1663" i="1"/>
  <c r="I1663" i="1"/>
  <c r="G1664" i="1"/>
  <c r="I1664" i="1"/>
  <c r="G1665" i="1"/>
  <c r="I1665" i="1"/>
  <c r="G1671" i="1"/>
  <c r="I1671" i="1"/>
  <c r="G1672" i="1"/>
  <c r="I1672" i="1"/>
  <c r="G1674" i="1"/>
  <c r="I1674" i="1"/>
  <c r="G1676" i="1"/>
  <c r="G1677" i="1"/>
  <c r="G1679" i="1"/>
  <c r="I1679" i="1"/>
  <c r="G1680" i="1"/>
  <c r="I1680" i="1"/>
  <c r="G1683" i="1"/>
  <c r="G1684" i="1"/>
  <c r="I1684" i="1"/>
  <c r="G1685" i="1"/>
  <c r="I1685" i="1"/>
  <c r="G1687" i="1"/>
  <c r="I1687" i="1"/>
  <c r="G1689" i="1"/>
  <c r="I1689" i="1"/>
  <c r="G1690" i="1"/>
  <c r="I1690" i="1"/>
  <c r="G1698" i="1"/>
  <c r="I1698" i="1"/>
  <c r="G1703" i="1"/>
  <c r="I1703" i="1"/>
  <c r="G1708" i="1"/>
  <c r="I1708" i="1"/>
  <c r="G1709" i="1"/>
  <c r="I1709" i="1"/>
  <c r="G1713" i="1"/>
  <c r="I1713" i="1"/>
  <c r="G1716" i="1"/>
  <c r="I1716" i="1"/>
  <c r="G1720" i="1"/>
  <c r="I1720" i="1"/>
  <c r="G1721" i="1"/>
  <c r="I1721" i="1"/>
  <c r="G1723" i="1"/>
  <c r="I1723" i="1"/>
  <c r="G1725" i="1"/>
  <c r="I1725" i="1"/>
  <c r="G1727" i="1"/>
  <c r="I1727" i="1"/>
  <c r="G1728" i="1"/>
  <c r="I1728" i="1"/>
  <c r="G1731" i="1"/>
  <c r="I1731" i="1"/>
  <c r="G1733" i="1"/>
  <c r="I1733" i="1"/>
  <c r="G1736" i="1"/>
  <c r="I1736" i="1"/>
  <c r="G1739" i="1"/>
  <c r="I1739" i="1"/>
  <c r="G1744" i="1"/>
  <c r="I1744" i="1"/>
  <c r="G1746" i="1"/>
  <c r="I1746" i="1"/>
  <c r="G1748" i="1"/>
  <c r="I1748" i="1"/>
  <c r="G1749" i="1"/>
  <c r="I1749" i="1"/>
  <c r="G1753" i="1"/>
  <c r="G1754" i="1"/>
  <c r="G1755" i="1"/>
  <c r="I1755" i="1"/>
  <c r="G1756" i="1"/>
  <c r="I1756" i="1"/>
  <c r="G1763" i="1"/>
  <c r="G1764" i="1"/>
  <c r="I1764" i="1"/>
  <c r="G1765" i="1"/>
  <c r="I1765" i="1"/>
  <c r="G1770" i="1"/>
  <c r="I1770" i="1"/>
  <c r="G1771" i="1"/>
  <c r="I1771" i="1"/>
  <c r="G1774" i="1"/>
  <c r="I1774" i="1"/>
  <c r="G1777" i="1"/>
  <c r="I1777" i="1"/>
  <c r="G1782" i="1"/>
  <c r="I1782" i="1"/>
  <c r="G1787" i="1"/>
  <c r="I1787" i="1"/>
  <c r="G1788" i="1"/>
  <c r="I1788" i="1"/>
  <c r="G1790" i="1"/>
  <c r="I1790" i="1"/>
  <c r="G1791" i="1"/>
  <c r="I1791" i="1"/>
  <c r="G1793" i="1"/>
  <c r="I1793" i="1"/>
  <c r="G1794" i="1"/>
  <c r="I1794" i="1"/>
  <c r="G1795" i="1"/>
  <c r="I1795" i="1"/>
  <c r="G1796" i="1"/>
  <c r="I1796" i="1"/>
  <c r="G1800" i="1"/>
  <c r="I1800" i="1"/>
  <c r="G1803" i="1"/>
  <c r="I1803" i="1"/>
  <c r="G1805" i="1"/>
  <c r="I1805" i="1"/>
  <c r="G1810" i="1"/>
  <c r="I1810" i="1"/>
  <c r="G1811" i="1"/>
  <c r="I1811" i="1"/>
  <c r="G1812" i="1"/>
  <c r="I1812" i="1"/>
  <c r="G1815" i="1"/>
  <c r="I1815" i="1"/>
  <c r="G1818" i="1"/>
  <c r="I1818" i="1"/>
  <c r="G1820" i="1"/>
  <c r="I1820" i="1"/>
  <c r="G1822" i="1"/>
  <c r="I1822" i="1"/>
  <c r="G1823" i="1"/>
  <c r="I1823" i="1"/>
  <c r="G1826" i="1"/>
  <c r="I1826" i="1"/>
  <c r="G1831" i="1"/>
  <c r="I1831" i="1"/>
  <c r="G1833" i="1"/>
  <c r="I1833" i="1"/>
  <c r="G1835" i="1"/>
  <c r="I1835" i="1"/>
  <c r="G1840" i="1"/>
  <c r="I1840" i="1"/>
  <c r="G1842" i="1"/>
  <c r="I1842" i="1"/>
  <c r="G1844" i="1"/>
  <c r="I1844" i="1"/>
  <c r="G1846" i="1"/>
  <c r="I1846" i="1"/>
  <c r="G1848" i="1"/>
  <c r="I1848" i="1"/>
  <c r="G1850" i="1"/>
  <c r="I1850" i="1"/>
  <c r="G1851" i="1"/>
  <c r="I1851" i="1"/>
  <c r="G1853" i="1"/>
  <c r="G1854" i="1"/>
  <c r="I1854" i="1"/>
  <c r="G1855" i="1"/>
  <c r="I1855" i="1"/>
  <c r="G1856" i="1"/>
  <c r="I1856" i="1"/>
  <c r="G1859" i="1"/>
  <c r="I1859" i="1"/>
  <c r="G1863" i="1"/>
  <c r="G307" i="1"/>
  <c r="G360" i="1"/>
  <c r="G668" i="1"/>
  <c r="I1064" i="1"/>
  <c r="I1629" i="1"/>
  <c r="I1635" i="1"/>
  <c r="I1776" i="1"/>
  <c r="I307" i="1"/>
  <c r="I360" i="1"/>
  <c r="G379" i="1"/>
  <c r="I668" i="1"/>
  <c r="G1528" i="1"/>
  <c r="G1535" i="1"/>
  <c r="G1537" i="1"/>
  <c r="G1766" i="1"/>
  <c r="I379" i="1"/>
  <c r="G754" i="1"/>
  <c r="G904" i="1"/>
  <c r="G1019" i="1"/>
  <c r="G1369" i="1"/>
  <c r="I1528" i="1"/>
  <c r="I1535" i="1"/>
  <c r="I1537" i="1"/>
  <c r="I1766" i="1"/>
  <c r="I754" i="1"/>
  <c r="I904" i="1"/>
  <c r="I1019" i="1"/>
  <c r="G1064" i="1"/>
  <c r="I1369" i="1"/>
  <c r="G1629" i="1"/>
  <c r="G1635" i="1"/>
  <c r="G1776" i="1"/>
</calcChain>
</file>

<file path=xl/sharedStrings.xml><?xml version="1.0" encoding="utf-8"?>
<sst xmlns="http://schemas.openxmlformats.org/spreadsheetml/2006/main" count="32817" uniqueCount="11236">
  <si>
    <t>PARENT_MOLREGNO</t>
  </si>
  <si>
    <t>CHEMBL_ID</t>
  </si>
  <si>
    <t>SYNONYMS</t>
  </si>
  <si>
    <t>DEVELOPMENT_PHASE</t>
  </si>
  <si>
    <t>RESEARCH_CODES</t>
  </si>
  <si>
    <t>APPLICANTS</t>
  </si>
  <si>
    <t>USAN_STEM</t>
  </si>
  <si>
    <t>USAN_STEM_DEFINITION</t>
  </si>
  <si>
    <t>USAN_STEM_SUBSTEM</t>
  </si>
  <si>
    <t>USAN_YEAR</t>
  </si>
  <si>
    <t>FIRST_APPROVAL</t>
  </si>
  <si>
    <t>ATC_CODE</t>
  </si>
  <si>
    <t>ATC_CODE_DESCRIPTION</t>
  </si>
  <si>
    <t>INDICATION_CLASS</t>
  </si>
  <si>
    <t>DRUG_TYPE</t>
  </si>
  <si>
    <t>RULE_OF_FIVE</t>
  </si>
  <si>
    <t>FIRST_IN_CLASS</t>
  </si>
  <si>
    <t>CHIRALITY</t>
  </si>
  <si>
    <t>PRODRUG</t>
  </si>
  <si>
    <t>ORAL</t>
  </si>
  <si>
    <t>PARENTERAL</t>
  </si>
  <si>
    <t>TOPICAL</t>
  </si>
  <si>
    <t>BLACK_BOX</t>
  </si>
  <si>
    <t>AVAILABILITY_TYPE</t>
  </si>
  <si>
    <t>CANONICAL_SMILES</t>
  </si>
  <si>
    <t>antibiotics (Streptomyces strains)</t>
  </si>
  <si>
    <t>Natural Product-derived</t>
  </si>
  <si>
    <t>N</t>
  </si>
  <si>
    <t>Single Stereoisomer</t>
  </si>
  <si>
    <t>-pred-</t>
  </si>
  <si>
    <t>prednisone and prednisolone derivatives</t>
  </si>
  <si>
    <t>Y</t>
  </si>
  <si>
    <t>Synthetic Small Molecule</t>
  </si>
  <si>
    <t>Racemic Mixture</t>
  </si>
  <si>
    <t>penicillins</t>
  </si>
  <si>
    <t>Achiral Molecule</t>
  </si>
  <si>
    <t>Inorganic</t>
  </si>
  <si>
    <t>Unknown</t>
  </si>
  <si>
    <t>Laxative</t>
  </si>
  <si>
    <t>peptides</t>
  </si>
  <si>
    <t>Oligopeptide</t>
  </si>
  <si>
    <t>erythropoietins</t>
  </si>
  <si>
    <t>CHEMBL2108570</t>
  </si>
  <si>
    <t>Abobotulinumtoxina (FDA, USAN)</t>
  </si>
  <si>
    <t>Ipsen Biopharm Ltd</t>
  </si>
  <si>
    <t>-tox-</t>
  </si>
  <si>
    <t>toxins</t>
  </si>
  <si>
    <t>Prescription-only</t>
  </si>
  <si>
    <t>io-</t>
  </si>
  <si>
    <t>iodine-containing contrast media</t>
  </si>
  <si>
    <t>Oligosaccharide</t>
  </si>
  <si>
    <t>Ultraviolet Screen</t>
  </si>
  <si>
    <t>sulpiride derivatives</t>
  </si>
  <si>
    <t>Diagnostic Aid (radiopaque medium)</t>
  </si>
  <si>
    <t>Analgesic</t>
  </si>
  <si>
    <t>platelet aggregation inhibitors</t>
  </si>
  <si>
    <t>-barb-</t>
  </si>
  <si>
    <t>barbituric acid derivatives</t>
  </si>
  <si>
    <t>Polymer</t>
  </si>
  <si>
    <t>-prost-</t>
  </si>
  <si>
    <t>prostaglandins</t>
  </si>
  <si>
    <t>Antiviral</t>
  </si>
  <si>
    <t>antibiotics (Micromonospora strains)</t>
  </si>
  <si>
    <t>antiulcer agents (benzimidazole derivatives)</t>
  </si>
  <si>
    <t>Antifungal</t>
  </si>
  <si>
    <t>tricyclic compounds</t>
  </si>
  <si>
    <t>Detergent</t>
  </si>
  <si>
    <t>quaternary ammonium derivatives</t>
  </si>
  <si>
    <t>Anorexic</t>
  </si>
  <si>
    <t>Parke-Davis</t>
  </si>
  <si>
    <t>Anti-Amebic</t>
  </si>
  <si>
    <t>Lilly</t>
  </si>
  <si>
    <t>Cardiac Depressant (anti-arrhythmic)</t>
  </si>
  <si>
    <t>phenylpyridine vasodilators (nifedipine type)</t>
  </si>
  <si>
    <t>antihyperlipidemics (clofibrate type)</t>
  </si>
  <si>
    <t>benzodiazepine receptor antagonists/agonists</t>
  </si>
  <si>
    <t>Antipsychotic</t>
  </si>
  <si>
    <t>topical steroids (acetal derivatives)</t>
  </si>
  <si>
    <t>Antidepressant</t>
  </si>
  <si>
    <t>local anesthetics</t>
  </si>
  <si>
    <t>acridine derivatives</t>
  </si>
  <si>
    <t>SmithKline Beecham</t>
  </si>
  <si>
    <t>-erg-</t>
  </si>
  <si>
    <t>ergot alkaloid derivatives</t>
  </si>
  <si>
    <t>Antibacterial</t>
  </si>
  <si>
    <t>cef-</t>
  </si>
  <si>
    <t>cephalosporins</t>
  </si>
  <si>
    <t>beta-blockers (propranolol type)</t>
  </si>
  <si>
    <t>Anti-Adrenergic (beta-receptor)</t>
  </si>
  <si>
    <t>Genzyme Corp</t>
  </si>
  <si>
    <t>enzyme inhibitors: glucosyltransferase inhibitors</t>
  </si>
  <si>
    <t>-stat (-glustat)</t>
  </si>
  <si>
    <t>Replenisher (calcium)</t>
  </si>
  <si>
    <t>Abbott</t>
  </si>
  <si>
    <t>-dil; -prost-</t>
  </si>
  <si>
    <t>vasodilators (undefined group); prostaglandins</t>
  </si>
  <si>
    <t>antisense oligonucleotides</t>
  </si>
  <si>
    <t>Oligonucleotide</t>
  </si>
  <si>
    <t>monoclonal antibodies</t>
  </si>
  <si>
    <t>Antibody</t>
  </si>
  <si>
    <t>Hematinic</t>
  </si>
  <si>
    <t>Genentech</t>
  </si>
  <si>
    <t>analgesics (mixed opiate receptor agonists/antagonists)</t>
  </si>
  <si>
    <t>antihistamines/local vasoconstrictors (antazoline type)</t>
  </si>
  <si>
    <t>Antihypertensive</t>
  </si>
  <si>
    <t>antineoplastics (chloroethylamine derivatives)</t>
  </si>
  <si>
    <t>CHEMBL1201697</t>
  </si>
  <si>
    <t>LH (Menotropins) (FDA)</t>
  </si>
  <si>
    <t>Serono Laboratories Inc; Organon Usa Inc; Ferring Pharmaceuticals Inc</t>
  </si>
  <si>
    <t>-grel-</t>
  </si>
  <si>
    <t>CHEMBL1073</t>
  </si>
  <si>
    <t>Glipizide (BAN, FDA, INN, USAN, USP)</t>
  </si>
  <si>
    <t>CP-28720; K-4024</t>
  </si>
  <si>
    <t>Pfizer Inc; Bristol Myers Squibb Co</t>
  </si>
  <si>
    <t>gli-</t>
  </si>
  <si>
    <t>antihyperglycemics</t>
  </si>
  <si>
    <t>A10BB07</t>
  </si>
  <si>
    <t>A10BB07 [Alimentary Tract And Metabolism:Drugs Used In Diabetes:Blood Glucose Lowering Drugs, Excl. Insulins:Sulfonamides, urea derivatives]</t>
  </si>
  <si>
    <t>Antidiabetic</t>
  </si>
  <si>
    <t>Cc1cnc(cn1)C(=O)NCCc2ccc(cc2)S(=O)(=O)NC(=O)NC3CCCCC3</t>
  </si>
  <si>
    <t>diuretics (thiazide derivatives)</t>
  </si>
  <si>
    <t>-nab-</t>
  </si>
  <si>
    <t>CHEMBL449</t>
  </si>
  <si>
    <t>Butabarbital (USP); Secbutabarbital (BAN, INN); Butabarbital Sodium (FDA, USP); Secbutabarbital Sodium (INN)</t>
  </si>
  <si>
    <t>Parke-Davis; Meda Pharmaceuticals Inc</t>
  </si>
  <si>
    <t>Sedative-Hypnotic</t>
  </si>
  <si>
    <t>CCC(C)C1(CC)C(=O)NC(=O)NC1=O</t>
  </si>
  <si>
    <t>Pharmaceutic Aid (antimicrobial agent)</t>
  </si>
  <si>
    <t>endothelin receptor antagonists</t>
  </si>
  <si>
    <t>vasodilators (undefined group)</t>
  </si>
  <si>
    <t>CHEMBL1149</t>
  </si>
  <si>
    <t>Levocarnitine (BAN, FDA, INN, USAN, USP); Levocarnitine Chloride (INN, JAN)</t>
  </si>
  <si>
    <t>Sigma Tau Pharmaceuticals Inc</t>
  </si>
  <si>
    <t>A16AA01</t>
  </si>
  <si>
    <t>A16AA01 [Alimentary Tract And Metabolism:Other Alimentary Tract And Metabolism Products:Other Alimentary Tract And Metabolism Products:Amino acids and derivatives]</t>
  </si>
  <si>
    <t>Replenisher (carnitine)</t>
  </si>
  <si>
    <t>C[N+](C)(C)C[C@H](O)CC(=O)[O-]</t>
  </si>
  <si>
    <t>Anesthetic (topical)</t>
  </si>
  <si>
    <t>antipsychotics (haloperidol type)</t>
  </si>
  <si>
    <t>CHEMBL1089641</t>
  </si>
  <si>
    <t>Trypan Blue (FDA)</t>
  </si>
  <si>
    <t>Dorc International Bv</t>
  </si>
  <si>
    <t>Cc1cc(ccc1N=Nc2c(O)c3c(N)cc(cc3cc2S(=O)(=O)O)S(=O)(=O)O)c4ccc(N=Nc5c(O)c6c(N)cc(cc6cc5S(=O)(=O)O)S(=O)(=O)O)c(C)c4</t>
  </si>
  <si>
    <t>steroids (not prednisolone derivatives)</t>
  </si>
  <si>
    <t>CHEMBL406</t>
  </si>
  <si>
    <t>Indapamide (BAN, FDA, INN, JAN, USAN, USP)</t>
  </si>
  <si>
    <t>Sanofi Aventis Us Llc</t>
  </si>
  <si>
    <t>diuretics (sulfamoylbenzoic acid derivatives)</t>
  </si>
  <si>
    <t>C03BA11</t>
  </si>
  <si>
    <t>C03BA11 [Cardiovascular System:Diuretics:Low-Ceiling Diuretics, Excl. Thiazides:Sulfonamides, plain]</t>
  </si>
  <si>
    <t>Antihypertensive; Diuretic</t>
  </si>
  <si>
    <t>CC1Cc2ccccc2N1NC(=O)c3ccc(Cl)c(c3)S(=O)(=O)N</t>
  </si>
  <si>
    <t>CHEMBL659</t>
  </si>
  <si>
    <t>Galantamine (MI, BAN, INN, USAN); Galantamine Hydrobromide (USAN, FDA)</t>
  </si>
  <si>
    <t>Janssen Pharmaceuticals Inc; Janssen Pharmaceutica, Belgium</t>
  </si>
  <si>
    <t>N06DA04</t>
  </si>
  <si>
    <t>N06DA04 [Nervous System:Psychoanaleptics:Anti-Dementia Drugs:Anticholinesterases]</t>
  </si>
  <si>
    <t>COc1ccc2CN(C)CC[C@@]34C=C[C@H](O)C[C@@H]3Oc1c24</t>
  </si>
  <si>
    <t>Pharmaceutic Aid (acidifying agent)</t>
  </si>
  <si>
    <t>enzyme inhibitors</t>
  </si>
  <si>
    <t>CHEMBL607994</t>
  </si>
  <si>
    <t>Vinorelbine (FDA, BAN, INN); Vinorelbine Tartrate (FDA, USAN, USP)</t>
  </si>
  <si>
    <t>Pierre Fabre Medicament; Onco Therapies Ltd</t>
  </si>
  <si>
    <t>vin-</t>
  </si>
  <si>
    <t>vinca alkaloids</t>
  </si>
  <si>
    <t>L01CA04</t>
  </si>
  <si>
    <t>L01CA04 [Antineoplastic And Immunomodulating Agents:Antineoplastic Agents:Plant Alkaloids And Other Natural Products:Vinca alkaloids and analogues]</t>
  </si>
  <si>
    <t>Antineoplastic</t>
  </si>
  <si>
    <t>CCC1=CC2CN(C1)Cc3c([nH]c4ccccc34)[C@@](C2)(C(=O)OC)c5cc6c(cc5OC)N(C)[C@H]7[C@](O)([C@H](OC(=O)C)[C@]8(CC)C=CCN9CC[C@]67[C@H]89)C(=O)OC</t>
  </si>
  <si>
    <t>CHEMBL712</t>
  </si>
  <si>
    <t>Anisindione (MI, NF, BAN, FDA, INN)</t>
  </si>
  <si>
    <t>Schering Corp Sub Schering Plough Corp</t>
  </si>
  <si>
    <t>Discontinued</t>
  </si>
  <si>
    <t>COc1ccc(cc1)C2C(=O)c3ccccc3C2=O</t>
  </si>
  <si>
    <t>CHEMBL570</t>
  </si>
  <si>
    <t>Triflupromazine (BAN, FDA, INN, USP); Triflupromazine Hydrochloride (FDA, USP, JAN)</t>
  </si>
  <si>
    <t>Bristol Myers Squibb Co; Apothecon Sub Bristol Myers Squibb Co; Apothecon Inc Div Bristol Myers Squibb</t>
  </si>
  <si>
    <t>N05AA05</t>
  </si>
  <si>
    <t>N05AA05 [Nervous System:Psycholeptics:Antipsychotics:Phenothiazines with aliphatic side-chain]</t>
  </si>
  <si>
    <t>CN(C)CCCN1c2ccccc2Sc3ccc(cc13)C(F)(F)F</t>
  </si>
  <si>
    <t>bronchodilators (phenethylamine derivatives)</t>
  </si>
  <si>
    <t>CHEMBL964</t>
  </si>
  <si>
    <t>Disulfiram (BAN, FDA, INN, JAN, USP)</t>
  </si>
  <si>
    <t>NSC-25953</t>
  </si>
  <si>
    <t>Teva Womens Health Inc</t>
  </si>
  <si>
    <t>P03AA04; P03AA54; N07BB01</t>
  </si>
  <si>
    <t>P03AA04 [Antiparasitic Products, Insecticides And Repellents:Ectoparasiticides, Incl. Scabicides, Insecticides And Repellents:Ectoparasiticides, Incl. Scabicides:Sulfur containing products]; P03AA54 [Antiparasitic Products, Insecticides And Repellents:Ectoparasiticides, Incl. Scabicides, Insecticides And Repellents:Ectoparasiticides, Incl. Scabicides:Sulfur containing products]; N07BB01 [Nervous System:Other Nervous System Drugs:Drugs Used In Addictive Disorders:Drugs used in alcohol dependence]</t>
  </si>
  <si>
    <t>Alcohol Deterrent</t>
  </si>
  <si>
    <t>CCN(CC)C(=S)SSC(=S)N(CC)CC</t>
  </si>
  <si>
    <t>Aldosterone Antagonist</t>
  </si>
  <si>
    <t>antiepileptics (hydantoin derivatives)</t>
  </si>
  <si>
    <t>Anticonvulsant</t>
  </si>
  <si>
    <t>anti-inflammatory/analgesic agents (ibuprofen type)</t>
  </si>
  <si>
    <t>Cardiotonic</t>
  </si>
  <si>
    <t>CHEMBL1387</t>
  </si>
  <si>
    <t>Noretynodrel (DCF, BAN, INN); Norethynodrel (FDA, USAN, USP)</t>
  </si>
  <si>
    <t>SC-4642</t>
  </si>
  <si>
    <t>Gd Searle Llc</t>
  </si>
  <si>
    <t>Progestin</t>
  </si>
  <si>
    <t>C[C@]12CC[C@H]3[C@@H](CCC4=C3CCC(=O)C4)[C@@H]1CC[C@@]2(O)C#C</t>
  </si>
  <si>
    <t>CHEMBL1201484</t>
  </si>
  <si>
    <t>Sodium Polystyrene Sulfonate (FDA, USP)</t>
  </si>
  <si>
    <t>V03AE01</t>
  </si>
  <si>
    <t>V03AE01 [Various:All Other Therapeutic Products:All Other Therapeutic Products:Drugs for treatment of hyperkalemia and hyperphosphatemia]</t>
  </si>
  <si>
    <t>Ion-Exchange Resin (potassium)</t>
  </si>
  <si>
    <t>systemic antifungals (miconazole type)</t>
  </si>
  <si>
    <t>antithrombotic: blood coagulation factor XA inhibitors</t>
  </si>
  <si>
    <t>CHEMBL1201236</t>
  </si>
  <si>
    <t>Carbidopa (BAN, INN, JAN, USP, USAN, FDA)</t>
  </si>
  <si>
    <t>Orion Pharma; Merck Sharp And Dohme Corp; Aton Pharma Inc</t>
  </si>
  <si>
    <t>dopamine receptor agonists</t>
  </si>
  <si>
    <t>Inhibitor (decarboxylase)</t>
  </si>
  <si>
    <t>C[C@@](Cc1ccc(O)c(O)c1)(NN)C(=O)O</t>
  </si>
  <si>
    <t>Disinfectant</t>
  </si>
  <si>
    <t>anthelmintics (tibendazole type)</t>
  </si>
  <si>
    <t>Anthelmintic</t>
  </si>
  <si>
    <t>CHEMBL1276308</t>
  </si>
  <si>
    <t>Mifepristone (BAN, FDA, INN, MI, USAN)</t>
  </si>
  <si>
    <t>RU-38486; RU-486</t>
  </si>
  <si>
    <t>Danco Laboratories Llc; Corcept Therapeutics Inc</t>
  </si>
  <si>
    <t>progesterone receptor antagonists</t>
  </si>
  <si>
    <t>G03XB01</t>
  </si>
  <si>
    <t>G03XB01 [Genito Urinary System And Sex Hormones:Sex Hormones And Modulators Of The Genital System:Other Sex Hormones And Modulators Of The Genital System:Antiprogestogens]</t>
  </si>
  <si>
    <t>CC#C[C@]1(O)CC[C@H]2[C@@H]3CCC4=CC(=O)CCC4=C3[C@H](C[C@]12C)c5ccc(cc5)N(C)C</t>
  </si>
  <si>
    <t>antineoplastics,antivirals (zidovudine group) (exception: edoxudine)</t>
  </si>
  <si>
    <t>Johnson &amp; Johnson</t>
  </si>
  <si>
    <t>ribofuranil derivatives (pyrazofurin type)</t>
  </si>
  <si>
    <t>CHEMBL1200607</t>
  </si>
  <si>
    <t>Perflexane (FDA, INN, USAN)</t>
  </si>
  <si>
    <t>AF-0150; AF0150</t>
  </si>
  <si>
    <t>Imcor Pharmaceuticals Co</t>
  </si>
  <si>
    <t>FC(F)(F)C(F)(F)C(F)(F)C(F)(F)C(F)(F)C(F)(F)F</t>
  </si>
  <si>
    <t>-calci-</t>
  </si>
  <si>
    <t>vitamin D analogues</t>
  </si>
  <si>
    <t>Regulator (calcium)</t>
  </si>
  <si>
    <t>CHEMBL15770</t>
  </si>
  <si>
    <t>Sulindac (BAN, FDA, INN, JAN, USAN, USP)</t>
  </si>
  <si>
    <t>Merck Research Laboratories Div Merck Co Inc</t>
  </si>
  <si>
    <t>anti-inflammatory agents (acetic acid derivatives)</t>
  </si>
  <si>
    <t>M01AB02</t>
  </si>
  <si>
    <t>M01AB02 [Musculo-Skeletal System:Antiinflammatory And Antirheumatic Products:Antiinflammatory And Antirheumatic Products, Non-Steroids:Acetic acid derivatives and related substances]</t>
  </si>
  <si>
    <t>Anti-Inflammatory</t>
  </si>
  <si>
    <t>C[S+]([O-])c1ccc(\C=C/2\C(=C(CC(=O)O)c3cc(F)ccc23)C)cc1</t>
  </si>
  <si>
    <t>Amino Acid</t>
  </si>
  <si>
    <t>antineoplastic thymidylate synthetase inhibitors</t>
  </si>
  <si>
    <t>CHEMBL1200505</t>
  </si>
  <si>
    <t>Dirithromycin (FDA, USP, BAN, INN, USAN)</t>
  </si>
  <si>
    <t>LY-237216</t>
  </si>
  <si>
    <t>Lilly Research Laboratories</t>
  </si>
  <si>
    <t>J01FA13</t>
  </si>
  <si>
    <t>J01FA13 [Antiinfectives For Systemic Use:Antibacterials For Systemic Use:Macrolides, Lincosamides And Streptogramins:Macrolides]</t>
  </si>
  <si>
    <t>CC[C@H]1OC(=O)[C@H](C)[C@H](O[C@H]2C[C@@](C)(OC)[C@@H](O)[C@H](C)O2)[C@H](C)[C@@H](O[C@@H]3O[C@H](C)C[C@@H]([C@H]3O)N(C)C)[C@](C)(O)C[C@@H](C)[C@@H]4N[C@@H](COCCOC)O[C@H]([C@H]4C)[C@]1(C)O</t>
  </si>
  <si>
    <t>Keratolytic</t>
  </si>
  <si>
    <t>CHEMBL1308</t>
  </si>
  <si>
    <t>Fomepizole (BAN, FDA, INN, USAN)</t>
  </si>
  <si>
    <t>4-MP</t>
  </si>
  <si>
    <t>Paladin Labs Usa Inc</t>
  </si>
  <si>
    <t>V03AB34</t>
  </si>
  <si>
    <t>V03AB34 [Various:All Other Therapeutic Products:All Other Therapeutic Products:Antidotes]</t>
  </si>
  <si>
    <t>Antidote (alcohol dehydrogenase inhibitor)</t>
  </si>
  <si>
    <t>Cc1cn[nH]c1</t>
  </si>
  <si>
    <t>CHEMBL1201444</t>
  </si>
  <si>
    <t>Cryptenamine Acetates (FDA)</t>
  </si>
  <si>
    <t>Medpointe Pharmaceuticals Medpointe Healthcare Inc</t>
  </si>
  <si>
    <t>CHEMBL254219</t>
  </si>
  <si>
    <t>Digitoxin (FDA, USP, BAN, INN, JAN)</t>
  </si>
  <si>
    <t>Eli Lilly And Co</t>
  </si>
  <si>
    <t>C01AA04</t>
  </si>
  <si>
    <t>C01AA04 [Cardiovascular System:Cardiac Therapy:Cardiac Glycosides:Digitalis glycosides]</t>
  </si>
  <si>
    <t>C[C@H]1O[C@H](C[C@H](O)[C@@H]1O)O[C@H]2[C@@H](O)C[C@H](O[C@H]3[C@@H](O)C[C@H](O[C@H]4CC[C@@]5(C)[C@H](CC[C@@H]6[C@@H]5CC[C@]7(C)[C@H](CC[C@]67O)C8=CC(=O)OC8)C4)O[C@@H]3C)O[C@@H]2C</t>
  </si>
  <si>
    <t>H2-receptor antagonists (cimetidine type)</t>
  </si>
  <si>
    <t>Antagonist (to histamine-H2 receptors)</t>
  </si>
  <si>
    <t>nootropes (piracetam type)</t>
  </si>
  <si>
    <t>anxiolytics (buspirone type)</t>
  </si>
  <si>
    <t>CHEMBL1112</t>
  </si>
  <si>
    <t>Aripiprazole (BAN, FDA, INN, USAN)</t>
  </si>
  <si>
    <t>OPC-14597; OPC-31</t>
  </si>
  <si>
    <t>Otsuka Pharmaceutical Development And Commercialization Inc; Otsuka Pharmaceutical Co Ltd</t>
  </si>
  <si>
    <t>N05AX12</t>
  </si>
  <si>
    <t>N05AX12 [Nervous System:Psycholeptics:Antipsychotics:Other antipsychotics]</t>
  </si>
  <si>
    <t>Antipsychotic; Antischizophrenic</t>
  </si>
  <si>
    <t>Clc1cccc(N2CCN(CCCCOc3ccc4CCC(=O)Nc4c3)CC2)c1Cl</t>
  </si>
  <si>
    <t>CHEMBL969</t>
  </si>
  <si>
    <t>Prazepam (BAN, FDA, INN, JAN, USAN, USP)</t>
  </si>
  <si>
    <t>W-4020</t>
  </si>
  <si>
    <t>Parke Davis Div Warner Lambert Co</t>
  </si>
  <si>
    <t>antianxiety agents (diazepam type)</t>
  </si>
  <si>
    <t>N05BA11</t>
  </si>
  <si>
    <t>N05BA11 [Nervous System:Psycholeptics:Anxiolytics:Benzodiazepine derivatives]</t>
  </si>
  <si>
    <t>Clc1ccc2N(CC3CC3)C(=O)CN=C(c4ccccc4)c2c1</t>
  </si>
  <si>
    <t>CHEMBL1201527</t>
  </si>
  <si>
    <t>Technetium Tc 99m Red Blood Cells (USAN, USP); Technetium Tc-99m Red Blood Cell Kit (FDA)</t>
  </si>
  <si>
    <t>Mallinckrodt Medical Inc; Cadema Medical Products Inc</t>
  </si>
  <si>
    <t>Radioactive Agent</t>
  </si>
  <si>
    <t>CHEMBL1490</t>
  </si>
  <si>
    <t>Trihexyphenidyl (BAN, INN); Benzhexol (BAN); Trihexyphenidyl Hydrochloride (JAN, USP, FDA)</t>
  </si>
  <si>
    <t>Lederle Laboratories Div American Cyanamid Co</t>
  </si>
  <si>
    <t>N04AA01</t>
  </si>
  <si>
    <t>N04AA01 [Nervous System:Anti-Parkinson Drugs:Anticholinergic Agents:Tertiary amines]</t>
  </si>
  <si>
    <t>Anticholinergic; Antiparkinsonian</t>
  </si>
  <si>
    <t>OC(CCN1CCCCC1)(C2CCCCC2)c3ccccc3</t>
  </si>
  <si>
    <t>CHEMBL1422</t>
  </si>
  <si>
    <t>Sitagliptin (INN); Sitagliptin Phosphate (FDA, USAN)</t>
  </si>
  <si>
    <t>MK-0431</t>
  </si>
  <si>
    <t>Merck Sharp And Dohme Corp</t>
  </si>
  <si>
    <t>dipeptidyl aminopeptidase-IV inhibitors</t>
  </si>
  <si>
    <t>A10BH01</t>
  </si>
  <si>
    <t>A10BH01 [Alimentary Tract And Metabolism:Drugs Used In Diabetes:Blood Glucose Lowering Drugs, Excl. Insulins:Dipeptidyl peptidase 4 (DPP-4) inhibitors]</t>
  </si>
  <si>
    <t>N[C@@H](CC(=O)N1CCn2c(C1)nnc2C(F)(F)F)Cc3cc(F)c(F)cc3F</t>
  </si>
  <si>
    <t>CHEMBL1201758</t>
  </si>
  <si>
    <t>Bepotastine (USAN, INN); Bepotastine Besilate (FDA); Bepotastine Besylate (USAN)</t>
  </si>
  <si>
    <t>BB; TAU-284</t>
  </si>
  <si>
    <t>Ube Industries For Ista Pharmaceuticals; Ista Pharmaceuticals</t>
  </si>
  <si>
    <t>antihistaminics (histamine-H1 receptor antagonists)</t>
  </si>
  <si>
    <t>OC(=O)CCCN1CCC(CC1)O[C@@H](c2ccc(Cl)cc2)c3ccccn3</t>
  </si>
  <si>
    <t>Cognition Adjuvant</t>
  </si>
  <si>
    <t>antivirals</t>
  </si>
  <si>
    <t>CHEMBL1201474</t>
  </si>
  <si>
    <t>Colestipol Hydrochloride (FDA, USAN, USP)</t>
  </si>
  <si>
    <t>Pharmacia And Upjohn Co</t>
  </si>
  <si>
    <t>C10AC02</t>
  </si>
  <si>
    <t>C10AC02 [Cardiovascular System:Lipid Modifying Agents:Lipid Modifying Agents, Plain:Bile acid sequestrants]</t>
  </si>
  <si>
    <t>Antihyperlipidemic</t>
  </si>
  <si>
    <t>CHEMBL1201467</t>
  </si>
  <si>
    <t>Estrogens, Conjugated Synthetic B (FDA); Synthetic Conjugated Estrogens, B (USAN)</t>
  </si>
  <si>
    <t>CE-10</t>
  </si>
  <si>
    <t>Tranquilizer (minor)</t>
  </si>
  <si>
    <t>CHEMBL1201445</t>
  </si>
  <si>
    <t>Calcitonin Salmon (FDA)</t>
  </si>
  <si>
    <t>Sanofi Aventis Us Llc; Novartis Pharmaceuticals Corp</t>
  </si>
  <si>
    <t>CHEMBL1201580</t>
  </si>
  <si>
    <t>Adalimumab (BAN, FDA, INN, USAN)</t>
  </si>
  <si>
    <t>D2E7; LU-200134</t>
  </si>
  <si>
    <t>Abbott Laboratories</t>
  </si>
  <si>
    <t>L04AB04</t>
  </si>
  <si>
    <t>L04AB04 [Antineoplastic And Immunomodulating Agents:Immunosuppressants:Immunosuppressants:Tumor necrosis factor alpha (TNF-a) inhibitors]</t>
  </si>
  <si>
    <t>CHEMBL1201634</t>
  </si>
  <si>
    <t>Insulin Zinc Susp Purified Beef/Pork (FDA)</t>
  </si>
  <si>
    <t>Novo Nordisk Inc</t>
  </si>
  <si>
    <t>CHEMBL1201517</t>
  </si>
  <si>
    <t>Perfluoropolymethylisopropyl Ether (FDA)</t>
  </si>
  <si>
    <t>Us Army Medical Research Materiel Command</t>
  </si>
  <si>
    <t>perflu-</t>
  </si>
  <si>
    <t>blood substitutes and/or diagnostics (perfluorochemicals)</t>
  </si>
  <si>
    <t>Bronchodilator</t>
  </si>
  <si>
    <t>Anabolic</t>
  </si>
  <si>
    <t>CHEMBL1561</t>
  </si>
  <si>
    <t>Miglitol (BAN, FDA, INN, USAN)</t>
  </si>
  <si>
    <t>BAY-M-1099</t>
  </si>
  <si>
    <t>A10BF02</t>
  </si>
  <si>
    <t>A10BF02 [Alimentary Tract And Metabolism:Drugs Used In Diabetes:Blood Glucose Lowering Drugs, Excl. Insulins:Alpha glucosidase inhibitors]</t>
  </si>
  <si>
    <t>Inhibitor (alpha-glucosidase)</t>
  </si>
  <si>
    <t>OCCN1C[C@H](O)[C@@H](O)[C@H](O)[C@H]1CO</t>
  </si>
  <si>
    <t>GlaxoSmithKline</t>
  </si>
  <si>
    <t>tyrosine kinase inhibitors</t>
  </si>
  <si>
    <t>Antihistaminic</t>
  </si>
  <si>
    <t>CHEMBL1201502</t>
  </si>
  <si>
    <t>Ferumoxides (BAN, FDA, USAN, USP)</t>
  </si>
  <si>
    <t>AMI-25</t>
  </si>
  <si>
    <t>Amag Pharmaceuticals Inc</t>
  </si>
  <si>
    <t>Diagnostic Aid (paramagnetic)</t>
  </si>
  <si>
    <t>CHEMBL1670</t>
  </si>
  <si>
    <t>Mitotane (FDA, INN, JAN, USAN, USP)</t>
  </si>
  <si>
    <t>CB-313</t>
  </si>
  <si>
    <t>Bristol Myers Squibb</t>
  </si>
  <si>
    <t>L01XX23</t>
  </si>
  <si>
    <t>L01XX23 [Antineoplastic And Immunomodulating Agents:Antineoplastic Agents:Other Antineoplastic Agents:Other antineoplastic agents]</t>
  </si>
  <si>
    <t>ClC(Cl)C(c1ccc(Cl)cc1)c2ccccc2Cl</t>
  </si>
  <si>
    <t>CHEMBL500</t>
  </si>
  <si>
    <t>Pindolol (BAN, FDA, INN, JAN, USAN, USP)</t>
  </si>
  <si>
    <t>LB-46</t>
  </si>
  <si>
    <t>Novartis Pharmaceuticals Corp</t>
  </si>
  <si>
    <t>C07AA03</t>
  </si>
  <si>
    <t>C07AA03 [Cardiovascular System:Beta Blocking Agents:Beta Blocking Agents:Beta blocking agents, non-selective]</t>
  </si>
  <si>
    <t>Vasodilator</t>
  </si>
  <si>
    <t>CC(C)NCC(O)COc1cccc2[nH]ccc12</t>
  </si>
  <si>
    <t>anti-inflammatory agents (salicylic acid derivatives)</t>
  </si>
  <si>
    <t>antihypertensives (ACE inhibitors) (diacid analogs of the -pril entity)</t>
  </si>
  <si>
    <t>antibacterials (quinolone derivatives)</t>
  </si>
  <si>
    <t>CHEMBL1219</t>
  </si>
  <si>
    <t>Rabeprazole (BAN, INN); Rabeprazole Sodium (FDA, USAN)</t>
  </si>
  <si>
    <t>LY-307640; E-3810</t>
  </si>
  <si>
    <t>Eisai Inc</t>
  </si>
  <si>
    <t>A02BC04</t>
  </si>
  <si>
    <t>A02BC04 [Alimentary Tract And Metabolism:Drugs For Acid Related Disorders:Drugs For Peptic Ulcer And Gastro-Oesophageal Reflux Disease (Gord):Proton pump inhibitors]</t>
  </si>
  <si>
    <t>Anti-Ulcerative; Gastric Acid Pump Inhibitor</t>
  </si>
  <si>
    <t>COCCCOc1ccnc(C[S+]([O-])c2nc3ccccc3[nH]2)c1C</t>
  </si>
  <si>
    <t>CHEMBL1201169</t>
  </si>
  <si>
    <t>Estazolam (FDA, INN, JAN, USAN)</t>
  </si>
  <si>
    <t>ABBOTT-47631</t>
  </si>
  <si>
    <t>Abbott Laboratories Pharmaceutical Products Div</t>
  </si>
  <si>
    <t>N05CD04</t>
  </si>
  <si>
    <t>N05CD04 [Nervous System:Psycholeptics:Hypnotics And Sedatives:Benzodiazepine derivatives]</t>
  </si>
  <si>
    <t>Clc1ccc2N3C=NNC3=CN=C(c4ccccc4)c2c1</t>
  </si>
  <si>
    <t>CHEMBL1201221</t>
  </si>
  <si>
    <t>Viomycin (BAN, INN); Viomycin Sulfate (FDA, MI, USP)</t>
  </si>
  <si>
    <t>Pfizer Laboratories Div Pfizer Inc</t>
  </si>
  <si>
    <t>NCCC[C@H](N)CC(=O)N[C@H]1CNC(=O)[C@H](NC(=O)\C(=C\NC(=O)N)\NC(=O)[C@H](CO)NC(=O)[C@H](CO)NC1=O)[C@H]2C[C@H](O)NC(=N)N2</t>
  </si>
  <si>
    <t>muscarinic agonists (various indications)</t>
  </si>
  <si>
    <t>Anesthetic</t>
  </si>
  <si>
    <t>Anesthetic (local)</t>
  </si>
  <si>
    <t>CHEMBL895</t>
  </si>
  <si>
    <t>Nalbuphine (BAN, INN); Nalbuphine Hydrochloride (FDA, USAN)</t>
  </si>
  <si>
    <t>EN-2234A</t>
  </si>
  <si>
    <t>Endo Pharmaceuticals Inc; Abbvie Inc</t>
  </si>
  <si>
    <t>N02AF02</t>
  </si>
  <si>
    <t>N02AF02 [Nervous System:Analgesics:Opioids:Morphinan derivatives]</t>
  </si>
  <si>
    <t>Analgesic; Antagonist (to narcotics)</t>
  </si>
  <si>
    <t>O[C@H]1CC[C@@]2(O)[C@H]3Cc4ccc(O)c5O[C@@H]1[C@]2(CCN3CC6CCC6)c45</t>
  </si>
  <si>
    <t>CHEMBL2103752</t>
  </si>
  <si>
    <t>Ziconotide (FDA, INN, USAN)</t>
  </si>
  <si>
    <t>SNX-111</t>
  </si>
  <si>
    <t>Jazz Pharmaceuticals International Ltd</t>
  </si>
  <si>
    <t>N02BG08</t>
  </si>
  <si>
    <t>N02BG08 [Nervous System:Analgesics:Other Analgesics And Antipyretics:Other analgesics and antipyretics]</t>
  </si>
  <si>
    <t>CSCC[C@@H]1NC(=O)[C@H](CC(C)C)NC(=O)[C@H](CCCNC(=N)N)NC(=O)[C@H](CO)NC(=O)[C@@H]2CSSC[C@@H]3NC(=O)[C@H](CO)NC(=O)CNC(=O)[C@@H](NC(=O)[C@H](CSSC[C@H](N)C(=O)N[C@@H](CCCCN)C(=O)NCC(=O)N[C@@H](CCCCN)C(=O)NCC(=O)N[C@@H](C)C(=O)N[C@@H](CCCCN)C(=O)N2)NC(=O)[C@H](CSSC[C@H](NC(=O)[C@H](CCCCN)NC(=O)CNC(=O)[C@H](CO)NC(=O)[C@H](CCCNC(=N)N)NC3=O)C(=O)N)NC(=O)[C@H](CC(=O)O)NC(=O)[C@H](Cc4ccc(O)cc4)NC1=O)[C@@H](C)O</t>
  </si>
  <si>
    <t>-trop-</t>
  </si>
  <si>
    <t>atropine derivatives</t>
  </si>
  <si>
    <t>Anti-Infective</t>
  </si>
  <si>
    <t>Boehringer Ingelheim</t>
  </si>
  <si>
    <t>CHEMBL2111187</t>
  </si>
  <si>
    <t>Radium Ra 223 Dichloride (USAN); Radium Ra-223 Dichloride (FDA)</t>
  </si>
  <si>
    <t>Bayer Healthcare Pharmaceuticals</t>
  </si>
  <si>
    <t>Cl[Ra]Cl</t>
  </si>
  <si>
    <t>anti-inflammatory agents (isoxicam type)</t>
  </si>
  <si>
    <t>Anticoagulant</t>
  </si>
  <si>
    <t>antiparasitics (salicylanilide derivatives)</t>
  </si>
  <si>
    <t>oxytocin derivatives</t>
  </si>
  <si>
    <t>CHEMBL1201641</t>
  </si>
  <si>
    <t>Insulin Zinc Susp Extended Recombinant Human (FDA)</t>
  </si>
  <si>
    <t>CHEMBL1201412</t>
  </si>
  <si>
    <t>Technetium Tc-99m Albumin Microspheres Kit (FDA)</t>
  </si>
  <si>
    <t>3m Medical Products Div</t>
  </si>
  <si>
    <t>CHEMBL1201655</t>
  </si>
  <si>
    <t>Insulin Susp Isophane Purified Beef (FDA)</t>
  </si>
  <si>
    <t>CHEMBL1201546</t>
  </si>
  <si>
    <t>Insulin Zinc Susp Purified Beef (FDA)</t>
  </si>
  <si>
    <t>CHEMBL1201832</t>
  </si>
  <si>
    <t>Romiplostim (FDA, INN, USAN)</t>
  </si>
  <si>
    <t>colony-stimulating factors</t>
  </si>
  <si>
    <t>B02BX04</t>
  </si>
  <si>
    <t>B02BX04 [Blood And Blood Forming Organs:Antihemorrhagics:Vitamin K And Other Hemostatics:Other systemic hemostatics]</t>
  </si>
  <si>
    <t>CHEMBL1200696</t>
  </si>
  <si>
    <t>Potassium Perchlorate (FDA, USP)</t>
  </si>
  <si>
    <t>Mallinckrodt Medical Inc</t>
  </si>
  <si>
    <t>H03BC01</t>
  </si>
  <si>
    <t>H03BC01 [Systemic Hormonal Preparations, Excl. :Thyroid Therapy:Antithyroid Preparations:Perchlorates]</t>
  </si>
  <si>
    <t>[K+].[O-]Cl(=O)(=O)=O</t>
  </si>
  <si>
    <t>CHEMBL727</t>
  </si>
  <si>
    <t>Thioguanine (FDA, USAN, USP); Tioguanine (BAN, INN)</t>
  </si>
  <si>
    <t>L01BB03</t>
  </si>
  <si>
    <t>L01BB03 [Antineoplastic And Immunomodulating Agents:Antineoplastic Agents:Antimetabolites:Purine analogues]</t>
  </si>
  <si>
    <t>NC1=Nc2[nH]cnc2C(=S)N1</t>
  </si>
  <si>
    <t>Anesthetic (inhalation)</t>
  </si>
  <si>
    <t>CHEMBL1046</t>
  </si>
  <si>
    <t>Aminocaproic Acid (BAN, INN, USAN, USP, FDA); Epsilon-Aminocaproic Acid (JAN)</t>
  </si>
  <si>
    <t>177 J.D; CL-10304; CY-116; EACA</t>
  </si>
  <si>
    <t>Clover Pharmaceuticals Corp; Baxter Healthcare Corp Anesthesia And Critical Care</t>
  </si>
  <si>
    <t>B02AA01</t>
  </si>
  <si>
    <t>B02AA01 [Blood And Blood Forming Organs:Antihemorrhagics:Antifibrinolytics:Amino acids]</t>
  </si>
  <si>
    <t>Hemostatic</t>
  </si>
  <si>
    <t>NCCCCCC(=O)O</t>
  </si>
  <si>
    <t>CHEMBL1200645</t>
  </si>
  <si>
    <t>Etoposide Phosphate (FDA, USAN)</t>
  </si>
  <si>
    <t>BMY-40481</t>
  </si>
  <si>
    <t>Bristol Myers Squibb Co Pharmaceutical Research Institute; Bristol Myers Squibb</t>
  </si>
  <si>
    <t>L01CB01</t>
  </si>
  <si>
    <t>L01CB01 [Antineoplastic And Immunomodulating Agents:Antineoplastic Agents:Plant Alkaloids And Other Natural Products:Podophyllotoxin derivatives]</t>
  </si>
  <si>
    <t>COc1cc(cc(OC)c1OP(=O)(O)O)[C@H]2[C@@H]3[C@H](COC3=O)[C@H](O[C@@H]4O[C@@H]5CO[C@@H](C)O[C@H]5[C@H](O)[C@H]4O)c6cc7OCOc7cc26</t>
  </si>
  <si>
    <t>CHEMBL20</t>
  </si>
  <si>
    <t>Acetazolamide (BAN, FDA, INN, JAN, USP); Acetazolamide Sodium (FDA, JAN)</t>
  </si>
  <si>
    <t>Teva Womens Health Inc; Duramed Pharmaceuticals Inc Sub Barr Laboratories Inc</t>
  </si>
  <si>
    <t>carbonic anhydrase inhibitors</t>
  </si>
  <si>
    <t>S01EC01</t>
  </si>
  <si>
    <t>S01EC01 [Sensory Organs:Ophthalmologicals:Antiglaucoma Preparations And Miotics:Carbonic anhydrase inhibitors]</t>
  </si>
  <si>
    <t>Carbonic Anhydrase Inhibitor</t>
  </si>
  <si>
    <t>CC(=O)Nc1nnc(s1)S(=O)(=O)N</t>
  </si>
  <si>
    <t>CHEMBL456</t>
  </si>
  <si>
    <t>Etacrynic Acid (DCF, INN, JAN); Ethacrynic Acid (BAN, USAN, USP, FDA); Ethacrynate Sodium (FDA, USP, USAN)</t>
  </si>
  <si>
    <t>MK-595</t>
  </si>
  <si>
    <t>Aton Pharma Inc</t>
  </si>
  <si>
    <t>C03CC01</t>
  </si>
  <si>
    <t>C03CC01 [Cardiovascular System:Diuretics:High-Ceiling Diuretics:Aryloxyacetic acid derivatives]</t>
  </si>
  <si>
    <t>Diuretic</t>
  </si>
  <si>
    <t>CCC(=C)C(=O)c1ccc(OCC(=O)O)c(Cl)c1Cl</t>
  </si>
  <si>
    <t>combined alpha and beta receptors</t>
  </si>
  <si>
    <t>CHEMBL1201250</t>
  </si>
  <si>
    <t>Benzquinamide (BAN, INN, USAN); Benzquinamide Hydrochloride (FDA)</t>
  </si>
  <si>
    <t>P-2647</t>
  </si>
  <si>
    <t>Roerig Div Pfizer Inc; Roerig; Pfizer Inc</t>
  </si>
  <si>
    <t>Anti-Emetic</t>
  </si>
  <si>
    <t>CCN(CC)C(=O)C1CN2CCc3cc(OC)c(OC)cc3C2CC1OC(=O)C</t>
  </si>
  <si>
    <t>CHEMBL1201772</t>
  </si>
  <si>
    <t>Prasugrel (INN); Prasugrel Hydrochloride (FDA, USAN)</t>
  </si>
  <si>
    <t>B01AC22</t>
  </si>
  <si>
    <t>B01AC22 [Blood And Blood Forming Organs:Antithrombotic Agents:Antithrombotic Agents:Platelet aggregation inhibitors excl. heparin]</t>
  </si>
  <si>
    <t>CC(=O)Oc1cc2CN(CCc2s1)C(C(=O)C3CC3)c4ccccc4F</t>
  </si>
  <si>
    <t>CHEMBL1201764</t>
  </si>
  <si>
    <t>Fesoterodine (INN); Fesoterodine Fumarate (FDA, USAN)</t>
  </si>
  <si>
    <t>SPM-8272; SPM-907</t>
  </si>
  <si>
    <t>Pfizer Inc</t>
  </si>
  <si>
    <t>G04BD11</t>
  </si>
  <si>
    <t>G04BD11 [Genito Urinary System And Sex Hormones:Urologicals:Urologicals:Drugs for urinary frequency and incontinence]</t>
  </si>
  <si>
    <t>CC(C)N(CC[C@H](c1ccccc1)c2cc(CO)ccc2OC(=O)C(C)C)C(C)C</t>
  </si>
  <si>
    <t>CHEMBL1377</t>
  </si>
  <si>
    <t>Chloroguanide Hydrochloride (USP); Proguanil (BAN, DCF, INN); Proguanil Hydrochloride (FDA)</t>
  </si>
  <si>
    <t>P01BB51; P01BB01</t>
  </si>
  <si>
    <t>P01BB51 [Antiparasitic Products, Insecticides And Repellents:Antiprotozoals:Antimalarials:Biguanides]; P01BB01 [Antiparasitic Products, Insecticides And Repellents:Antiprotozoals:Antimalarials:Biguanides]</t>
  </si>
  <si>
    <t>CC(C)NC(=N)NC(=N)Nc1ccc(Cl)cc1</t>
  </si>
  <si>
    <t>CHEMBL1165</t>
  </si>
  <si>
    <t>Moexipril (BAN, INN); Moexipril Hydrochloride (FDA, USAN)</t>
  </si>
  <si>
    <t>CI-925; RS-10085-197; SPM-925</t>
  </si>
  <si>
    <t>Ucb Inc</t>
  </si>
  <si>
    <t>antihypertensives (ACE inhibitors)</t>
  </si>
  <si>
    <t>C09AA13</t>
  </si>
  <si>
    <t>C09AA13 [Cardiovascular System:Agents Acting On The Renin-Angiotensin System:Ace Inhibitors, Plain:ACE inhibitors, plain]</t>
  </si>
  <si>
    <t>Antihypertensive; Enzyme Inhibitor (angiotensin-converting)</t>
  </si>
  <si>
    <t>CCOC(=O)[C@H](CCc1ccccc1)N[C@@H](C)C(=O)N2Cc3cc(OC)c(OC)cc3C[C@H]2C(=O)O</t>
  </si>
  <si>
    <t>CHEMBL414357</t>
  </si>
  <si>
    <t>Exenatide (INN, USAN); Exenatide Synthetic (FDA)</t>
  </si>
  <si>
    <t>AC 2993; AC-2993; AC002993; AC2993; AC2993A</t>
  </si>
  <si>
    <t>Amylin Pharmaceuticals Inc</t>
  </si>
  <si>
    <t>A10BX04</t>
  </si>
  <si>
    <t>A10BX04 [Alimentary Tract And Metabolism:Drugs Used In Diabetes:Blood Glucose Lowering Drugs, Excl. Insulins:Other blood glucose lowering drugs, excl. insulins]</t>
  </si>
  <si>
    <t>CC[C@H](C)[C@H](NC(=O)[C@H](Cc1ccccc1)NC(=O)[C@H](CC(C)C)NC(=O)[C@H](CCCNC(=N)N)NC(=O)[C@@H](NC(=O)[C@H](C)NC(=O)[C@H](CCC(=O)O)NC(=O)[C@H](CCC(=O)O)NC(=O)[C@H](CCC(=O)O)NC(=O)[C@H](CCSC)NC(=O)[C@H](CCC(=O)N)NC(=O)[C@H](CCCCN)NC(=O)[C@H](CO)NC(=O)[C@H](CC(C)C)NC(=O)[C@H](CC(=O)O)NC(=O)[C@H](CO)NC(=O)[C@@H](NC(=O)[C@H](Cc2ccccc2)NC(=O)[C@@H](NC(=O)CNC(=O)[C@H](CCC(=O)O)NC(=O)CNC(=O)[C@@H](N)Cc3cnc[nH]3)[C@@H](C)O)[C@@H](C)O)C(C)C)C(=O)N[C@@H](CCC(=O)O)C(=O)N[C@@H](Cc4c[nH]c5ccccc45)C(=O)N[C@@H](CC(C)C)C(=O)N[C@@H](CCCCN)C(=O)N[C@@H](CC(=O)N)C(=O)NCC(=O)NCC(=O)N6CCC[C@H]6C(=O)N[C@@H](CO)C(=O)N[C@@H](CO)C(=O)NCC(=O)N[C@@H](C)C(=O)N7CCC[C@H]7C(=O)N8CCC[C@H]8C(=O)N9CCC[C@H]9C(=O)N[C@@H](CO)C(=O)N</t>
  </si>
  <si>
    <t>CHEMBL1751</t>
  </si>
  <si>
    <t>Digoxin (BAN, FDA, INN, JAN, USP)</t>
  </si>
  <si>
    <t>Roxane Laboratories Inc; GlaxoSmithKline Llc; Covis Pharma Sarl</t>
  </si>
  <si>
    <t>fluoroquinolone derivatives, nonantibacterial indications (e.g., antineoplastic antibiotics)</t>
  </si>
  <si>
    <t>C01AA05</t>
  </si>
  <si>
    <t>C01AA05 [Cardiovascular System:Cardiac Therapy:Cardiac Glycosides:Digitalis glycosides]</t>
  </si>
  <si>
    <t>C[C@H]1O[C@H](C[C@H](O)[C@@H]1O)O[C@H]2[C@@H](O)C[C@H](O[C@H]3[C@@H](O)C[C@H](O[C@H]4CC[C@@]5(C)[C@H](CC[C@@H]6[C@@H]5C[C@@H](O)[C@]7(C)[C@H](CC[C@]67O)C8=CC(=O)OC8)C4)O[C@@H]3C)O[C@@H]2C</t>
  </si>
  <si>
    <t>antibacterials (trimethoprim type)</t>
  </si>
  <si>
    <t>CHEMBL1200458</t>
  </si>
  <si>
    <t>Potassium Citrate (FDA, USP)</t>
  </si>
  <si>
    <t>Nova-K Llc; Mission Pharmacal Co</t>
  </si>
  <si>
    <t>A12BA02</t>
  </si>
  <si>
    <t>A12BA02 [Alimentary Tract And Metabolism:Mineral Supplements:Potassium:Potassium]</t>
  </si>
  <si>
    <t>Alkalizer</t>
  </si>
  <si>
    <t>[K+].[K+].[K+].OC(CC(=O)[O-])(CC(=O)[O-])C(=O)[O-]</t>
  </si>
  <si>
    <t>-vir-</t>
  </si>
  <si>
    <t>CHEMBL152</t>
  </si>
  <si>
    <t>Cidofovir (BAN, FDA, INN, USAN)</t>
  </si>
  <si>
    <t>GS-0504</t>
  </si>
  <si>
    <t>Gilead Sciences Inc</t>
  </si>
  <si>
    <t>J05AB12</t>
  </si>
  <si>
    <t>J05AB12 [Antiinfectives For Systemic Use:Antivirals For Systemic Use:Direct Acting Antivirals:Nucleosides and nucleotides excl. reverse transcriptase inhibitors]</t>
  </si>
  <si>
    <t>NC1=NC(=O)N(C[C@@H](CO)OCP(=O)(O)O)C=C1</t>
  </si>
  <si>
    <t>immunomodulators</t>
  </si>
  <si>
    <t>CHEMBL98</t>
  </si>
  <si>
    <t>Vorinostat (FDA, INN, USAN)</t>
  </si>
  <si>
    <t>Merck And Co Inc</t>
  </si>
  <si>
    <t>enzyme inhibitors: inhibitors of histone deacetylase</t>
  </si>
  <si>
    <t>-stat (-inostat)</t>
  </si>
  <si>
    <t>L01XX38</t>
  </si>
  <si>
    <t>L01XX38 [Antineoplastic And Immunomodulating Agents:Antineoplastic Agents:Other Antineoplastic Agents:Other antineoplastic agents]</t>
  </si>
  <si>
    <t>ONC(=O)CCCCCCC(=O)Nc1ccccc1</t>
  </si>
  <si>
    <t>CHEMBL1201537</t>
  </si>
  <si>
    <t>Trolamine Polypeptide Oleate Condensate (FDA)</t>
  </si>
  <si>
    <t>Pharmaceutical Research Assoc Inc</t>
  </si>
  <si>
    <t>CHEMBL61</t>
  </si>
  <si>
    <t>Podofilox (FDA, USAN); Podophyllotoxin (BAN)</t>
  </si>
  <si>
    <t>Watson Pharmaceuticals Inc</t>
  </si>
  <si>
    <t>D06BB04</t>
  </si>
  <si>
    <t>D06BB04 [Dermatologicals:Antibiotics And Chemotherapeutics For Dermatological Use:Chemotherapeutics For Topical Use:Antivirals]</t>
  </si>
  <si>
    <t>Antimitotic</t>
  </si>
  <si>
    <t>COc1cc(cc(OC)c1OC)[C@H]2[C@@H]3[C@H](COC3=O)[C@@H](O)c4cc5OCOc5cc24</t>
  </si>
  <si>
    <t>CHEMBL806</t>
  </si>
  <si>
    <t>Flutamide (BAN, FDA, INN, USAN, USP)</t>
  </si>
  <si>
    <t>SCH-13521</t>
  </si>
  <si>
    <t>non-steroid antiandrogens</t>
  </si>
  <si>
    <t>L02BB01</t>
  </si>
  <si>
    <t>L02BB01 [Antineoplastic And Immunomodulating Agents:Endocrine Therapy:Hormone Antagonists And Related Agents:Anti-androgens]</t>
  </si>
  <si>
    <t>CC(C)C(=O)Nc1ccc(c(c1)C(F)(F)F)[N+](=O)[O-]</t>
  </si>
  <si>
    <t>narcotic antagonists/agonists (6,7-benzomorphan derivatives)</t>
  </si>
  <si>
    <t>Analgesic; Anti-Inflammatory</t>
  </si>
  <si>
    <t>CHEMBL1410</t>
  </si>
  <si>
    <t>Nonoxinol 9 (INN); Nonoxynol 9 (USAN, USP); Nonoxynol-9 (FDA)</t>
  </si>
  <si>
    <t>Personal Products Co; Aztiq Pharma Inc</t>
  </si>
  <si>
    <t>Pharmaceutic Aid (wetting and/or solubilizing agent); Spermaticide</t>
  </si>
  <si>
    <t>Over-The-Counter</t>
  </si>
  <si>
    <t>CCCCCCCCCc1ccc(OCCOCCOCCOCCOCCOCCOCCOCCOCCO)cc1</t>
  </si>
  <si>
    <t>CHEMBL47</t>
  </si>
  <si>
    <t>Alpha-Tocopherol (FDA); Tocopherol (JAN); Vitamin E (USP, FDA)</t>
  </si>
  <si>
    <t>Hospira Inc; Hoffmann La Roche Inc; Astrazeneca Lp; Abraxis Pharmaceutical Products; Watson Laboratories Inc</t>
  </si>
  <si>
    <t>A11HA03</t>
  </si>
  <si>
    <t>A11HA03 [Alimentary Tract And Metabolism:Vitamins:Other Plain Vitamin Preparations:Other plain vitamin preparations]</t>
  </si>
  <si>
    <t>Vitamin E Supplement</t>
  </si>
  <si>
    <t>CC(C)CCC[C@@H](C)CCC[C@@H](C)CCC[C@]1(C)CCc2c(C)c(O)c(C)c(C)c2O1</t>
  </si>
  <si>
    <t>CHEMBL930</t>
  </si>
  <si>
    <t>Glutamine (FDA, INN, USAN, USP); L-Glutamine (JAN); Levoglutamide (DCF)</t>
  </si>
  <si>
    <t>Emmaus Medical Inc</t>
  </si>
  <si>
    <t>A16AA03</t>
  </si>
  <si>
    <t>A16AA03 [Alimentary Tract And Metabolism:Other Alimentary Tract And Metabolism Products:Other Alimentary Tract And Metabolism Products:Amino acids and derivatives]</t>
  </si>
  <si>
    <t>N[C@@H](CCC(=O)N)C(=O)O</t>
  </si>
  <si>
    <t>antibacterial antibiotics, carbapenem derivatives</t>
  </si>
  <si>
    <t>CHEMBL1731</t>
  </si>
  <si>
    <t>Mezlocillin (BAN, INN, USAN); Mezlocillin Sodium (JAN, USP); Mezlocillin Sodium Monohydrate (FDA)</t>
  </si>
  <si>
    <t>Bayer Pharmaceuticals Corp; Bayer</t>
  </si>
  <si>
    <t>J01CA10</t>
  </si>
  <si>
    <t>J01CA10 [Antiinfectives For Systemic Use:Antibacterials For Systemic Use:Beta-Lactam Antibacterials, Penicillins:Penicillins with extended spectrum]</t>
  </si>
  <si>
    <t>CC1(C)S[C@@H]2[C@H](NC(=O)[C@H](NC(=O)N3CCN(C3=O)S(=O)(=O)C)c4ccccc4)C(=O)N2[C@H]1C(=O)O</t>
  </si>
  <si>
    <t>CHEMBL1201015</t>
  </si>
  <si>
    <t>Aluminum Acetate (FDA, USP)</t>
  </si>
  <si>
    <t>Pharmafair Inc; Bayer Pharmaceuticals Corp; Bausch And Lomb Pharmaceuticals Inc</t>
  </si>
  <si>
    <t>Astringent</t>
  </si>
  <si>
    <t>[Al+3].CC(=O)[O-].CC(=O)[O-].CC(=O)[O-]</t>
  </si>
  <si>
    <t>CHEMBL1200983</t>
  </si>
  <si>
    <t>Gallium Nitrate (FDA, USAN)</t>
  </si>
  <si>
    <t>Genta Inc</t>
  </si>
  <si>
    <t>-stat-</t>
  </si>
  <si>
    <t>CHEMBL1242</t>
  </si>
  <si>
    <t>Phenazopyridine (BAN, INN); Phenazopyridine Hydrochloride (FDA, USP, USAN)</t>
  </si>
  <si>
    <t>NC-150; W-1655</t>
  </si>
  <si>
    <t>Hoffmann La Roche Inc; Able Laboratories Inc</t>
  </si>
  <si>
    <t>G04BX06</t>
  </si>
  <si>
    <t>G04BX06 [Genito Urinary System And Sex Hormones:Urologicals:Urologicals:Other urologicals]</t>
  </si>
  <si>
    <t>Analgesic (urinary tract)</t>
  </si>
  <si>
    <t>Nc1ccc(N=Nc2ccccc2)c(N)n1</t>
  </si>
  <si>
    <t>Depigmentor</t>
  </si>
  <si>
    <t>enzymes</t>
  </si>
  <si>
    <t>Enzyme</t>
  </si>
  <si>
    <t>polymers</t>
  </si>
  <si>
    <t>Antipruritic (topical)</t>
  </si>
  <si>
    <t>sulfa-</t>
  </si>
  <si>
    <t>antimicrobials (sulfonamides derivatives)</t>
  </si>
  <si>
    <t>antineoplastic antibiotics (daunorubicin type)</t>
  </si>
  <si>
    <t>Anthelmintic (veterinary)</t>
  </si>
  <si>
    <t>Pharmaceutic Aid (surfactant)</t>
  </si>
  <si>
    <t>Anti-Infective, Topical</t>
  </si>
  <si>
    <t>natural antibiotics (undefined group)</t>
  </si>
  <si>
    <t>Anticholinergic</t>
  </si>
  <si>
    <t>thrombopoetin agonists</t>
  </si>
  <si>
    <t>Ectoparasiticide</t>
  </si>
  <si>
    <t>angiogenesis inhibitors</t>
  </si>
  <si>
    <t>-gest-</t>
  </si>
  <si>
    <t>progestins</t>
  </si>
  <si>
    <t>CHEMBL1237121</t>
  </si>
  <si>
    <t>Novobiocin (BAN, INN); Novobiocin Calcium (USP); Novobiocin Sodium (FDA, USP)</t>
  </si>
  <si>
    <t>CO[C@@H]1[C@@H](OC(=O)N)[C@H](O)[C@@H](Oc2ccc3C(=C(NC(=O)c4ccc(O)c(CC=C(C)C)c4)C(=O)Oc3c2C)O)OC1(C)C</t>
  </si>
  <si>
    <t>analgesics (meperidine type)</t>
  </si>
  <si>
    <t>-dil-</t>
  </si>
  <si>
    <t>CHEMBL2111098</t>
  </si>
  <si>
    <t>Linaclotide (FDA, INN, USAN); Linaclotide Acetate (USAN)</t>
  </si>
  <si>
    <t>MM-416775</t>
  </si>
  <si>
    <t>Forest Laboratories Inc</t>
  </si>
  <si>
    <t>A06AX04</t>
  </si>
  <si>
    <t>A06AX04 [Alimentary Tract And Metabolism:Drugs For Constipation:Drugs For Constipation:Other drugs for constipation]</t>
  </si>
  <si>
    <t>C[C@@H](O)[C@@H]1NC(=O)[C@@H]2CSSC[C@@H]3NC(=O)[C@@H](N)CSSC[C@H](NC(=O)[C@H](Cc4ccc(O)cc4)NC(=O)[C@H](CCC(=O)O)NC3=O)C(=O)N[C@@H](CSSC[C@H](NC(=O)CNC1=O)C(=O)N[C@@H](Cc5ccc(O)cc5)C(=O)O)C(=O)N[C@@H](CC(=O)N)C(=O)N6CCC[C@H]6C(=O)N[C@@H](C)C(=O)N2</t>
  </si>
  <si>
    <t>dopaminergics (butopamine type)</t>
  </si>
  <si>
    <t>enzyme inhibitors: antihyperlipidemics (HMG-CoA inhibitors)</t>
  </si>
  <si>
    <t>CHEMBL1201466</t>
  </si>
  <si>
    <t>Estrogens, Conjugated Synthetic A (FDA)</t>
  </si>
  <si>
    <t>Teva Womens Health Inc; Teva Branded Pharmaceutical Products R And D Inc</t>
  </si>
  <si>
    <t>estr-</t>
  </si>
  <si>
    <t>estrogens</t>
  </si>
  <si>
    <t>CHEMBL1201450</t>
  </si>
  <si>
    <t>Albumin Chromated Cr-51 Serum (FDA); Albumin, Chromated Cr 51 Serum (USAN)</t>
  </si>
  <si>
    <t>Iso Tex Diagnostics Inc</t>
  </si>
  <si>
    <t>CHEMBL1201640</t>
  </si>
  <si>
    <t>Insulin Zinc Susp Extended Beef (FDA)</t>
  </si>
  <si>
    <t>CHEMBL567</t>
  </si>
  <si>
    <t>Perphenazine (BAN, FDA, INN, JAN, USP); Perphenazine Fendizoate (JAN); Perphenazine Maleate (JAN)</t>
  </si>
  <si>
    <t>Schering Corp Sub Schering Plough Corp; New River Pharmaceuticals Inc</t>
  </si>
  <si>
    <t>N05AB03</t>
  </si>
  <si>
    <t>N05AB03 [Nervous System:Psycholeptics:Antipsychotics:Phenothiazines with piperazine structure]</t>
  </si>
  <si>
    <t>OCCN1CCN(CCCN2c3ccccc3Sc4ccc(Cl)cc24)CC1</t>
  </si>
  <si>
    <t>CHEMBL1201193</t>
  </si>
  <si>
    <t>Levobupivacaine (BAN, INN); Levobupivacaine Hydrochloride (FDA, USAN)</t>
  </si>
  <si>
    <t>Purdue Pharma Lp</t>
  </si>
  <si>
    <t>N01BB10</t>
  </si>
  <si>
    <t>N01BB10 [Nervous System:Anesthetics:Anesthetics, Local:Amides]</t>
  </si>
  <si>
    <t>CCCCN1CCCC[C@H]1C(=O)Nc2c(C)cccc2C</t>
  </si>
  <si>
    <t>CHEMBL1727</t>
  </si>
  <si>
    <t>Cephalexin (USP, USAN, FDA); Cephalexin Hydrochloride (FDA, USP, USAN); Cefalexin (BAN, INN, JAN)</t>
  </si>
  <si>
    <t>66873; LY-061188</t>
  </si>
  <si>
    <t>Shionogi Inc; Eli Lilly And Co</t>
  </si>
  <si>
    <t>J01DB01</t>
  </si>
  <si>
    <t>J01DB01 [Antiinfectives For Systemic Use:Antibacterials For Systemic Use:Other Beta-Lactam Antibacterials:First-generation cephalosporins]</t>
  </si>
  <si>
    <t>CC1=C(N2[C@H](SC1)[C@H](NC(=O)[C@H](N)c3ccccc3)C2=O)C(=O)O</t>
  </si>
  <si>
    <t>Xanthine Oxidase Inhibitor</t>
  </si>
  <si>
    <t>diuretics (piretanide type)</t>
  </si>
  <si>
    <t>antineoplastics (mitotic inhibitors,tubulin binders)</t>
  </si>
  <si>
    <t>CHEMBL1314</t>
  </si>
  <si>
    <t>Tiopronin (DCF, MI, FDA, INN, JAN)</t>
  </si>
  <si>
    <t>Mission Pharmacal Co</t>
  </si>
  <si>
    <t>R05CB12</t>
  </si>
  <si>
    <t>R05CB12 [Respiratory System:Cough And Cold Preparations:Expectorants, Excl. Combinations With Cough Suppressants:Mucolytics]</t>
  </si>
  <si>
    <t>CC(S)C(=O)NCC(=O)O</t>
  </si>
  <si>
    <t>CHEMBL1201329</t>
  </si>
  <si>
    <t>Trimetaphan Camsilate (DCF, BAN, INN, JAN); Trimethaphan Camsylate (USP, FDA)</t>
  </si>
  <si>
    <t>Hoffmann La Roche Inc</t>
  </si>
  <si>
    <t>O=C1N(Cc2ccccc2)C3C[S+]4CCCC4C3N1Cc5ccccc5</t>
  </si>
  <si>
    <t>CHEMBL1200853</t>
  </si>
  <si>
    <t>Dydrogesterone (FDA, USP, BAN, INN, JAN, USAN)</t>
  </si>
  <si>
    <t>Solvay Pharmaceuticals</t>
  </si>
  <si>
    <t>G03DB01</t>
  </si>
  <si>
    <t>G03DB01 [Genito Urinary System And Sex Hormones:Sex Hormones And Modulators Of The Genital System:Progestogens:Pregnadien derivatives]</t>
  </si>
  <si>
    <t>CC(=O)[C@H]1CC[C@H]2[C@@H]3C=CC4=CC(=O)CC[C@@]4(C)[C@@H]3CC[C@]12C</t>
  </si>
  <si>
    <t>CHEMBL1201718</t>
  </si>
  <si>
    <t>Hyaluronidase (Human Recombinant) (USAN); Hyaluronidase Recombinant Human (FDA)</t>
  </si>
  <si>
    <t>Rhuph20</t>
  </si>
  <si>
    <t>Halozyme Therapeutics Inc</t>
  </si>
  <si>
    <t>B06AA03</t>
  </si>
  <si>
    <t>B06AA03 [Blood And Blood Forming Organs:Other Hematological Agents:Other Hematological Agents:Enzymes]</t>
  </si>
  <si>
    <t>CHEMBL973</t>
  </si>
  <si>
    <t>Teriflunomide (FDA, INN, USAN)</t>
  </si>
  <si>
    <t>HMR-1726</t>
  </si>
  <si>
    <t>C\C(=C(/C#N)\C(=O)Nc1ccc(cc1)C(F)(F)F)\O</t>
  </si>
  <si>
    <t>CHEMBL1271</t>
  </si>
  <si>
    <t>Pentolinium Tartrate (FDA, MI, NF); Pentolonium Tartrate (BAN, INN)</t>
  </si>
  <si>
    <t>Wyeth Ayerst Laboratories</t>
  </si>
  <si>
    <t>C[N+]1(CCCCC[N+]2(C)CCCC2)CCCC1</t>
  </si>
  <si>
    <t>Vasodilator (coronary)</t>
  </si>
  <si>
    <t>CHEMBL1201650</t>
  </si>
  <si>
    <t>Thyroglobulin (FDA, USAN, USP, INN)</t>
  </si>
  <si>
    <t>Thyroid Hormone</t>
  </si>
  <si>
    <t>-sal-</t>
  </si>
  <si>
    <t>CHEMBL460</t>
  </si>
  <si>
    <t>Molindone (BAN, INN); Molindone Hydrochloride (FDA, USP, USAN)</t>
  </si>
  <si>
    <t>EN-1733A</t>
  </si>
  <si>
    <t>Endo Pharmaceuticals Inc</t>
  </si>
  <si>
    <t>N05AE02</t>
  </si>
  <si>
    <t>N05AE02 [Nervous System:Psycholeptics:Antipsychotics:Indole derivatives]</t>
  </si>
  <si>
    <t>CCc1c(C)[nH]c2CCC(CN3CCOCC3)C(=O)c12</t>
  </si>
  <si>
    <t>CHEMBL1201341</t>
  </si>
  <si>
    <t>Echothiophate Iodide (FDA, USP); Ecothiopate Iodide (BAN, INN, JAN)</t>
  </si>
  <si>
    <t>Wyeth Pharmaceuticals Inc</t>
  </si>
  <si>
    <t>Cholinergic (ophthalmic)</t>
  </si>
  <si>
    <t>CCOP(=O)(OCC)SCC[N+](C)(C)C</t>
  </si>
  <si>
    <t>CHEMBL88</t>
  </si>
  <si>
    <t>Cyclophosphamide (BAN, INN, JAN, USP, FDA)</t>
  </si>
  <si>
    <t>Baxter Healthcare Corp</t>
  </si>
  <si>
    <t>L01AA01</t>
  </si>
  <si>
    <t>L01AA01 [Antineoplastic And Immunomodulating Agents:Antineoplastic Agents:Alkylating Agents:Nitrogen mustard analogues]</t>
  </si>
  <si>
    <t>Antineoplastic; Immunosuppressant</t>
  </si>
  <si>
    <t>ClCCN(CCCl)P1(=O)NCCCO1</t>
  </si>
  <si>
    <t>CHEMBL41</t>
  </si>
  <si>
    <t>Fluoxetine (BAN, INN, USAN); Fluoxetine Hydrochloride (FDA, USP, USAN)</t>
  </si>
  <si>
    <t>LY-110140</t>
  </si>
  <si>
    <t>Warner Chilcott Co Llc; Eli Lilly And Co; Edgemont Pharmaceuticals Llc</t>
  </si>
  <si>
    <t>antidepressants (fluoxetine type)</t>
  </si>
  <si>
    <t>N06AB03</t>
  </si>
  <si>
    <t>N06AB03 [Nervous System:Psychoanaleptics:Antidepressants:Selective serotonin reuptake inhibitors]</t>
  </si>
  <si>
    <t>CNCCC(Oc1ccc(cc1)C(F)(F)F)c2ccccc2</t>
  </si>
  <si>
    <t>Antiprotozoal</t>
  </si>
  <si>
    <t>CHEMBL1200709</t>
  </si>
  <si>
    <t>Crotamiton (FDA, USP, BAN, INN, JAN)</t>
  </si>
  <si>
    <t>Ranbaxy Laboratories Inc</t>
  </si>
  <si>
    <t>Scabicide</t>
  </si>
  <si>
    <t>CCN(C(=O)\C=C\C)c1ccccc1C</t>
  </si>
  <si>
    <t>CHEMBL734</t>
  </si>
  <si>
    <t>Acetohydroxamic Acid (INN, USAN, USP, FDA)</t>
  </si>
  <si>
    <t>G04BX03</t>
  </si>
  <si>
    <t>G04BX03 [Genito Urinary System And Sex Hormones:Urologicals:Urologicals:Other urologicals]</t>
  </si>
  <si>
    <t>Enzyme Inhibitor (urease)</t>
  </si>
  <si>
    <t>CC(=O)NO</t>
  </si>
  <si>
    <t>CHEMBL1351</t>
  </si>
  <si>
    <t>Carboplatin (BAN, JAN, USAN, USP, FDA, INN)</t>
  </si>
  <si>
    <t>JM-8</t>
  </si>
  <si>
    <t>Corden Pharma Latina Spa; Bristol Myers Squibb Co</t>
  </si>
  <si>
    <t>antineoplastics (platinum derivatives)</t>
  </si>
  <si>
    <t>L01XA02</t>
  </si>
  <si>
    <t>L01XA02 [Antineoplastic And Immunomodulating Agents:Antineoplastic Agents:Other Antineoplastic Agents:Platinum compounds]</t>
  </si>
  <si>
    <t>Pharmaceutic Aid (solvent)</t>
  </si>
  <si>
    <t>CHEMBL1625</t>
  </si>
  <si>
    <t>Oxybenzone (FDA, INN, USAN, USP)</t>
  </si>
  <si>
    <t>Schering Plough Healthcare Products Inc</t>
  </si>
  <si>
    <t>COc1ccc(C(=O)c2ccccc2)c(O)c1</t>
  </si>
  <si>
    <t>growth factors: fibroblast growth factors</t>
  </si>
  <si>
    <t>-ermin (-fermin)</t>
  </si>
  <si>
    <t>Anti-Ulcerative</t>
  </si>
  <si>
    <t>CHEMBL1448</t>
  </si>
  <si>
    <t>Niclosamide (BAN, FDA, INN, USAN)</t>
  </si>
  <si>
    <t>BAY-2353</t>
  </si>
  <si>
    <t>Bayer Pharmaceuticals Corp</t>
  </si>
  <si>
    <t>P02DA01</t>
  </si>
  <si>
    <t>P02DA01 [Antiparasitic Products, Insecticides And Repellents:Anthelmintics:Anticestodals:Salicylic acid derivatives]</t>
  </si>
  <si>
    <t>Oc1ccc(Cl)cc1C(=O)Nc2ccc(cc2Cl)[N+](=O)[O-]</t>
  </si>
  <si>
    <t>CHEMBL1201495</t>
  </si>
  <si>
    <t>Sutilains (BAN, FDA, INN, USAN, USP)</t>
  </si>
  <si>
    <t>BAX-1515</t>
  </si>
  <si>
    <t>Enzyme (proteolytic)</t>
  </si>
  <si>
    <t>CHEMBL720</t>
  </si>
  <si>
    <t>Benzyl Alcohol (FDA, JAN, NF, INN)</t>
  </si>
  <si>
    <t>Shionogi Inc</t>
  </si>
  <si>
    <t>OCc1ccccc1</t>
  </si>
  <si>
    <t>thrombin inhibitors (argatroban type)</t>
  </si>
  <si>
    <t>Antithrombotic</t>
  </si>
  <si>
    <t>CHEMBL498</t>
  </si>
  <si>
    <t>Chlorpropamide (BAN, FDA, INN, JAN, USP)</t>
  </si>
  <si>
    <t>A10BB02</t>
  </si>
  <si>
    <t>A10BB02 [Alimentary Tract And Metabolism:Drugs Used In Diabetes:Blood Glucose Lowering Drugs, Excl. Insulins:Sulfonamides, urea derivatives]</t>
  </si>
  <si>
    <t>CCCNC(=O)NS(=O)(=O)c1ccc(Cl)cc1</t>
  </si>
  <si>
    <t>CHEMBL1201774</t>
  </si>
  <si>
    <t>Sapropterin (INN); Sapropterin Dihydrochloride (FDA, USAN)</t>
  </si>
  <si>
    <t>SUN-0588 (Shiratori); T-1401 (Biomarin)</t>
  </si>
  <si>
    <t>Biomarin Pharmaceutical Inc</t>
  </si>
  <si>
    <t>A16AX07</t>
  </si>
  <si>
    <t>A16AX07 [Alimentary Tract And Metabolism:Other Alimentary Tract And Metabolism Products:Other Alimentary Tract And Metabolism Products:Various alimentary tract and metabolism products]</t>
  </si>
  <si>
    <t>C[C@H](O)[C@H](O)[C@H]1CNC2=C(N1)C(=O)NC(=N2)N</t>
  </si>
  <si>
    <t>Roche</t>
  </si>
  <si>
    <t>CHEMBL1908919</t>
  </si>
  <si>
    <t>Florbetapir F-18 (FDA); Florbetapir F 18 (USAN)</t>
  </si>
  <si>
    <t>18F-AV-45</t>
  </si>
  <si>
    <t>Avid Radiopharmaceuticals Inc</t>
  </si>
  <si>
    <t>V09AX05</t>
  </si>
  <si>
    <t>V09AX05 [Various:Diagnostic Radiopharmaceuticals:Central Nervous System:Other central nervous system diagnostic radiopharmaceuticals]</t>
  </si>
  <si>
    <t>CNc1ccc(\C=C\c2ccc(OCCOCCOCCF)nc2)cc1</t>
  </si>
  <si>
    <t>-gab-</t>
  </si>
  <si>
    <t>gabamimetics</t>
  </si>
  <si>
    <t>CHEMBL1107</t>
  </si>
  <si>
    <t>Halofantrine (BAN, INN); Halofantrine Hydrochloride (FDA, USAN)</t>
  </si>
  <si>
    <t>WR-171669</t>
  </si>
  <si>
    <t>P01BX01</t>
  </si>
  <si>
    <t>P01BX01 [Antiparasitic Products, Insecticides And Repellents:Antiprotozoals:Antimalarials:Other antimalarials]</t>
  </si>
  <si>
    <t>Antimalarial</t>
  </si>
  <si>
    <t>CCCCN(CCCC)CCC(O)c1cc2c(Cl)cc(Cl)cc2c3cc(ccc13)C(F)(F)F</t>
  </si>
  <si>
    <t>CHEMBL360055</t>
  </si>
  <si>
    <t>Gallamine (BAN); Gallamine Triethiodide (FDA, USP, INN)</t>
  </si>
  <si>
    <t>Davis And Geck Div American Cyanamid Co</t>
  </si>
  <si>
    <t>M03AC02</t>
  </si>
  <si>
    <t>M03AC02 [Musculo-Skeletal System:Muscle Relaxants:Muscle Relaxants, Peripherally Acting Agents:Other quaternary ammonium compounds]</t>
  </si>
  <si>
    <t>Neuromuscular Blocking Agent</t>
  </si>
  <si>
    <t>CC[N+](CC)(CC)CCOc1cccc(OCC[N+](CC)(CC)CC)c1OCC[N+](CC)(CC)CC</t>
  </si>
  <si>
    <t>CHEMBL623</t>
  </si>
  <si>
    <t>Nefazodone (BAN, INN); Nefazodone Hydrochloride (FDA, USAN)</t>
  </si>
  <si>
    <t>BMY-13754; MJ-13754-1</t>
  </si>
  <si>
    <t>Bristol Myers Squibb Co Pharmaceutical Research Institute</t>
  </si>
  <si>
    <t>N06AX06</t>
  </si>
  <si>
    <t>N06AX06 [Nervous System:Psychoanaleptics:Antidepressants:Other antidepressants]</t>
  </si>
  <si>
    <t>CCC1=NN(CCCN2CCN(CC2)c3cccc(Cl)c3)C(=O)N1CCOc4ccccc4</t>
  </si>
  <si>
    <t>Anti-Allergic</t>
  </si>
  <si>
    <t>peg-</t>
  </si>
  <si>
    <t>PEGylated compounds</t>
  </si>
  <si>
    <t>CHEMBL2108638</t>
  </si>
  <si>
    <t>Raxibacumab (FDA, INN, USAN)</t>
  </si>
  <si>
    <t>Human Genome Sciences Inc.; Human Genome Sciences</t>
  </si>
  <si>
    <t>enzymes: tissue-type plasminogen activators</t>
  </si>
  <si>
    <t>-ase (-teplase)</t>
  </si>
  <si>
    <t>antipsychotics (dibenzothiazepine derivatives)</t>
  </si>
  <si>
    <t>antirrhythmics</t>
  </si>
  <si>
    <t>-andr-</t>
  </si>
  <si>
    <t>androgens</t>
  </si>
  <si>
    <t>fos-</t>
  </si>
  <si>
    <t>phosphoro-derivatives</t>
  </si>
  <si>
    <t>pred-</t>
  </si>
  <si>
    <t>antipsychotics (risperidone type)</t>
  </si>
  <si>
    <t>serotonin 5-HT3 antagonists</t>
  </si>
  <si>
    <t>prehormones or hormone-release stimulating peptides</t>
  </si>
  <si>
    <t>renin inhibitors</t>
  </si>
  <si>
    <t>anticoagulants (dicumarol type)</t>
  </si>
  <si>
    <t>CHEMBL2110735</t>
  </si>
  <si>
    <t>Levopropoxyphene (BAN, INN); Levopropoxyphene Napsylate (USAN, USP); Levopropoxyphene Napsylate Anhydrous (FDA)</t>
  </si>
  <si>
    <t>Eli Lilly Industries Inc</t>
  </si>
  <si>
    <t>Antitussive</t>
  </si>
  <si>
    <t>CCC(=O)O[C@](Cc1ccccc1)([C@@H](C)CN(C)C)c2ccccc2</t>
  </si>
  <si>
    <t>CHEMBL126</t>
  </si>
  <si>
    <t>Linezolid (BAN, FDA, INN, USAN)</t>
  </si>
  <si>
    <t>U-100766</t>
  </si>
  <si>
    <t>oxazolidinone antibacterials</t>
  </si>
  <si>
    <t>J01XX08</t>
  </si>
  <si>
    <t>J01XX08 [Antiinfectives For Systemic Use:Antibacterials For Systemic Use:Other Antibacterials:Other antibacterials]</t>
  </si>
  <si>
    <t>CC(=O)NC[C@H]1CN(C(=O)O1)c2ccc(N3CCOCC3)c(F)c2</t>
  </si>
  <si>
    <t>adenosine A receptor agonists</t>
  </si>
  <si>
    <t>Pharmaceutic Aid (alkalizing agent)</t>
  </si>
  <si>
    <t>CHEMBL1201492</t>
  </si>
  <si>
    <t>Sevelamer Hydrochloride (FDA, USAN)</t>
  </si>
  <si>
    <t>GT16-026A</t>
  </si>
  <si>
    <t>V03AE02</t>
  </si>
  <si>
    <t>V03AE02 [Various:All Other Therapeutic Products:All Other Therapeutic Products:Drugs for treatment of hyperkalemia and hyperphosphatemia]</t>
  </si>
  <si>
    <t>Antihyperphosphatemic</t>
  </si>
  <si>
    <t>angiotensin II receptor antagonists</t>
  </si>
  <si>
    <t>Stimulant (central)</t>
  </si>
  <si>
    <t>phlorozin derivatives, phenolic glycosides</t>
  </si>
  <si>
    <t>CHEMBL1201251</t>
  </si>
  <si>
    <t>Arbutamine (BAN, INN); Arbutamine Hydrochloride (FDA, USAN)</t>
  </si>
  <si>
    <t>GP-2-121-3</t>
  </si>
  <si>
    <t>Gensia Automedics Inc</t>
  </si>
  <si>
    <t>C01CA22</t>
  </si>
  <si>
    <t>C01CA22 [Cardiovascular System:Cardiac Therapy:Cardiac Stimulants Excl. Cardiac Glycosides:Adrenergic and dopaminergic agents]</t>
  </si>
  <si>
    <t>Stimulant (cardiac)</t>
  </si>
  <si>
    <t>O[C@@H](CNCCCCc1ccc(O)cc1)c2ccc(O)c(O)c2</t>
  </si>
  <si>
    <t>CHEMBL2221329</t>
  </si>
  <si>
    <t>Ivermectin (BAN, FDA, INN, USAN, USP); Ivermectin Component B1a (MI, USAN)</t>
  </si>
  <si>
    <t>Sanofi Pasteur Inc; Merck Sharp And Dohme Corp</t>
  </si>
  <si>
    <t>antiparasitics (ivermectin type)</t>
  </si>
  <si>
    <t>P02CF01</t>
  </si>
  <si>
    <t>P02CF01 [Antiparasitic Products, Insecticides And Repellents:Anthelmintics:Antinematodal Agents:Avermectines]</t>
  </si>
  <si>
    <t>Antiparasitic</t>
  </si>
  <si>
    <t>CC[C@H](C)[C@H]1O[C@]2(CC[C@@H]1C)C[C@@H]3C[C@@H](C\C=C(/C)\[C@@H](O[C@H]4C[C@H](OC)[C@@H](O[C@H]5C[C@H](OC)[C@@H](O)[C@H](C)O5)[C@H](C)O4)[C@@H](C)\C=C\C=C\6/CO[C@@H]7[C@H](O)C(=CC(C(=O)O3)[C@@]67O)C)O2.CO[C@H]8C[C@H](O[C@H]9[C@H](C)O[C@H](C[C@@H]9OC)O[C@H]%10[C@@H](C)\C=C\C=C\%11/CO[C@@H]%12[C@H](O)C(=CC(C(=O)O[C@H]%13C[C@@H](C\C=C\%10/C)O[C@@]%14(CC[C@H](C)[C@H](O%14)C(C)C)C%13)[C@@]%11%12O)C)O[C@@H](C)[C@@H]8O</t>
  </si>
  <si>
    <t>Nasal Decongestant</t>
  </si>
  <si>
    <t>Expectorant</t>
  </si>
  <si>
    <t>antidepressants (imipramine type)</t>
  </si>
  <si>
    <t>hormone-release inhibiting peptides</t>
  </si>
  <si>
    <t>Glucocorticoid</t>
  </si>
  <si>
    <t>Antimicrobial</t>
  </si>
  <si>
    <t>Relaxant (muscle)</t>
  </si>
  <si>
    <t>Antihypotensive</t>
  </si>
  <si>
    <t>Human Genome Sciences</t>
  </si>
  <si>
    <t>Monoclonal Antibody</t>
  </si>
  <si>
    <t>guan-</t>
  </si>
  <si>
    <t>antihypertensives (guanidine derivatives)</t>
  </si>
  <si>
    <t>Dental Caries Prophylactic</t>
  </si>
  <si>
    <t>diuretics (furosemide type)</t>
  </si>
  <si>
    <t>narcotic analgesics (fentanyl derivatives)</t>
  </si>
  <si>
    <t>Analgesic (narcotic)</t>
  </si>
  <si>
    <t>antibacterials, pristinamycin derivatives</t>
  </si>
  <si>
    <t>CHEMBL1201668</t>
  </si>
  <si>
    <t>Nesiritide (USAN, INN); Nesiritide Recombinant (FDA)</t>
  </si>
  <si>
    <t>Scios Inc</t>
  </si>
  <si>
    <t>C01DX19</t>
  </si>
  <si>
    <t>C01DX19 [Cardiovascular System:Cardiac Therapy:Vasodilators Used In Cardiac Diseases:Other vasodilators used in cardiac diseases]</t>
  </si>
  <si>
    <t>CHEMBL1201837</t>
  </si>
  <si>
    <t>Ecallantide (FDA, USAN, INN)</t>
  </si>
  <si>
    <t>DX-88</t>
  </si>
  <si>
    <t>B06AC03</t>
  </si>
  <si>
    <t>B06AC03 [Blood And Blood Forming Organs:Other Hematological Agents:Other Hematological Agents:Drugs used in hereditary angioedema]</t>
  </si>
  <si>
    <t>CHEMBL1200324</t>
  </si>
  <si>
    <t>Stanozolol (FDA, USP, BAN, INN, JAN, USAN)</t>
  </si>
  <si>
    <t>WIN-14833</t>
  </si>
  <si>
    <t>Lundbeck Inc</t>
  </si>
  <si>
    <t>A14AA02</t>
  </si>
  <si>
    <t>A14AA02 [Alimentary Tract And Metabolism:Anabolic Agents For Systemic Use:Anabolic Steroids:Androstan derivatives]</t>
  </si>
  <si>
    <t>Androgen</t>
  </si>
  <si>
    <t>C[C@]1(O)CC[C@H]2[C@@H]3CCC4Cc5[nH]ncc5C[C@]4(C)[C@H]3CC[C@]12C</t>
  </si>
  <si>
    <t>Choleretic</t>
  </si>
  <si>
    <t>CHEMBL457</t>
  </si>
  <si>
    <t>Gemfibrozil (BAN, FDA, INN, USAN, USP)</t>
  </si>
  <si>
    <t>CI-719</t>
  </si>
  <si>
    <t>Pfizer Pharmaceuticals Ltd</t>
  </si>
  <si>
    <t>C10AB04</t>
  </si>
  <si>
    <t>C10AB04 [Cardiovascular System:Lipid Modifying Agents:Lipid Modifying Agents, Plain:Fibrates]</t>
  </si>
  <si>
    <t>Cc1ccc(C)c(OCCCC(C)(C)C(=O)O)c1</t>
  </si>
  <si>
    <t>CHEMBL1201544</t>
  </si>
  <si>
    <t>Iron Dextran (FDA, USP)</t>
  </si>
  <si>
    <t>Watson Laboratories Inc; Sanofi Aventis Us Llc; New River Pharmaceuticals Inc; Luitpold Pharmaceuticals Inc</t>
  </si>
  <si>
    <t>Vasodilator (peripheral)</t>
  </si>
  <si>
    <t>CHEMBL646</t>
  </si>
  <si>
    <t>Triazolam (BAN, FDA, INN, JAN, USAN, USP)</t>
  </si>
  <si>
    <t>U-33030</t>
  </si>
  <si>
    <t>N05CD05</t>
  </si>
  <si>
    <t>N05CD05 [Nervous System:Psycholeptics:Hypnotics And Sedatives:Benzodiazepine derivatives]</t>
  </si>
  <si>
    <t>Cc1nnc2CN=C(c3ccccc3Cl)c4cc(Cl)ccc4n12</t>
  </si>
  <si>
    <t>t-RNA synthetase inhibitors</t>
  </si>
  <si>
    <t>vasopressin receptor antagonists</t>
  </si>
  <si>
    <t>CHEMBL2109036</t>
  </si>
  <si>
    <t>Igovomab (INN)</t>
  </si>
  <si>
    <t>OC-125</t>
  </si>
  <si>
    <t>-estr-</t>
  </si>
  <si>
    <t>Analgesic; Anti-Inflammatory; Antipyretic</t>
  </si>
  <si>
    <t>CHEMBL2040681</t>
  </si>
  <si>
    <t>Spinosad (FDA, USAN)</t>
  </si>
  <si>
    <t>LY-232105; PP-105; XDE-105</t>
  </si>
  <si>
    <t>Parapro Llc</t>
  </si>
  <si>
    <t>CC[C@H]1CCC[C@H](O[C@H]2CC[C@@H]([C@@H](C)O2)N(C)C)[C@@H](C)C(=O)C3=C[C@H]4[C@@H]5C[C@@H](C[C@H]5C=C[C@H]4[C@@H]3CC(=O)O1)O[C@@H]6O[C@@H](C)[C@H](OC)[C@@H](OC)[C@H]6OC.CC[C@H]7CCC[C@H](O[C@H]8CC[C@@H]([C@@H](C)O8)N(C)C)[C@@H](C)C(=O)C9=C[C@H]%10[C@@H]%11C[C@@H](C[C@H]%11C(=C[C@H]%10[C@@H]9CC(=O)O7)C)O[C@@H]%12O[C@@H](C)[C@H](OC)[C@@H](OC)[C@H]%12OC</t>
  </si>
  <si>
    <t>CHEMBL1237066</t>
  </si>
  <si>
    <t>Calcium Gluceptate (FDA, USP); Calcium Glucoheptonate (DCF, INN)</t>
  </si>
  <si>
    <t>A12AA10</t>
  </si>
  <si>
    <t>A12AA10 [Alimentary Tract And Metabolism:Mineral Supplements:Calcium:Calcium]</t>
  </si>
  <si>
    <t>[Ca+2].OC[C@@H](O)[C@@H](O)[C@H](O)[C@@H](O)C(O)C(=O)[O-].OC[C@@H](O)[C@@H](O)[C@H](O)[C@@H](O)C(O)C(=O)[O-]</t>
  </si>
  <si>
    <t>Pharmaceutic Aid (buffering agent)</t>
  </si>
  <si>
    <t>antiestrogens of the clomifene and tamoxifen groups</t>
  </si>
  <si>
    <t>Anti-Estrogen</t>
  </si>
  <si>
    <t>-retin-</t>
  </si>
  <si>
    <t>retinol derivatives</t>
  </si>
  <si>
    <t>CHEMBL1201564</t>
  </si>
  <si>
    <t>Interferon Gamma-1b (BAN, FDA, INN, USAN)</t>
  </si>
  <si>
    <t>Intermune Pharmaceuticals Inc; Genentech</t>
  </si>
  <si>
    <t>L03AB03</t>
  </si>
  <si>
    <t>L03AB03 [Antineoplastic And Immunomodulating Agents:Immunostimulants:Immunostimulants:Interferons]</t>
  </si>
  <si>
    <t>Antineoplastic; Biological Response Modifier; Immunoregulator</t>
  </si>
  <si>
    <t>CHEMBL1201611</t>
  </si>
  <si>
    <t>Insulin Lispro Protamine Recombinant (FDA)</t>
  </si>
  <si>
    <t>CHEMBL1201419</t>
  </si>
  <si>
    <t>Lutropin Alfa (BAN, FDA, USAN, INN)</t>
  </si>
  <si>
    <t>Atc G03 Ga Gonadotropins</t>
  </si>
  <si>
    <t>Emd Serono Inc</t>
  </si>
  <si>
    <t>G03GA07</t>
  </si>
  <si>
    <t>G03GA07 [Genito Urinary System And Sex Hormones:Sex Hormones And Modulators Of The Genital System:Gonadotropins And Other Ovulation Stimulants:Gonadotropins]</t>
  </si>
  <si>
    <t>CHEMBL1201622</t>
  </si>
  <si>
    <t>Poractant Alfa (BAN, FDA)</t>
  </si>
  <si>
    <t>Cornerstone Therapeutics Inc</t>
  </si>
  <si>
    <t>tachykinin (neurokinin) receptor antagonists</t>
  </si>
  <si>
    <t>cannabinol derivatives</t>
  </si>
  <si>
    <t>CHEMBL1750</t>
  </si>
  <si>
    <t>Clofarabine (BAN, FDA, INN, USAN)</t>
  </si>
  <si>
    <t>antineoplastics (arabinofuranosyl derivatives)</t>
  </si>
  <si>
    <t>L01BB06</t>
  </si>
  <si>
    <t>L01BB06 [Antineoplastic And Immunomodulating Agents:Antineoplastic Agents:Antimetabolites:Purine analogues]</t>
  </si>
  <si>
    <t>Nc1nc(Cl)nc2c1ncn2[C@@H]3O[C@H](CO)[C@@H](O)[C@@H]3F</t>
  </si>
  <si>
    <t>CHEMBL444633</t>
  </si>
  <si>
    <t>Rifabutin (FDA, USP, BAN, INN, USAN)</t>
  </si>
  <si>
    <t>LM-427</t>
  </si>
  <si>
    <t>rifa-</t>
  </si>
  <si>
    <t>antibiotics (rifamycin derivatives)</t>
  </si>
  <si>
    <t>J04AB04</t>
  </si>
  <si>
    <t>J04AB04 [Antiinfectives For Systemic Use:Antimycobacterials:Drugs For Treatment Of Tuberculosis:Antibiotics]</t>
  </si>
  <si>
    <t>Antibacterial (antimycobacterial)</t>
  </si>
  <si>
    <t>CO[C@H]1\C=C\O[C@@]2(C)Oc3c(C)c(O)c4C(=O)C(=C5NC6(CCN(CC(C)C)CC6)N=C5c4c3C2=O)NC(=O)\C(=C/C=C/[C@H](C)[C@H](O)[C@@H](C)[C@@H](O)[C@@H](C)[C@H](OC(=O)C)[C@@H]1C)\C</t>
  </si>
  <si>
    <t>CHEMBL1585</t>
  </si>
  <si>
    <t>Pipobroman (FDA, INN, USAN, USP)</t>
  </si>
  <si>
    <t>A-8103</t>
  </si>
  <si>
    <t>L01AX02</t>
  </si>
  <si>
    <t>L01AX02 [Antineoplastic And Immunomodulating Agents:Antineoplastic Agents:Alkylating Agents:Other alkylating agents]</t>
  </si>
  <si>
    <t>BrCCC(=O)N1CCN(CC1)C(=O)CCBr</t>
  </si>
  <si>
    <t>CHEMBL695</t>
  </si>
  <si>
    <t>Trimethadione (BAN, FDA, INN, JAN, USP)</t>
  </si>
  <si>
    <t>Abbvie Inc</t>
  </si>
  <si>
    <t>N03AC02</t>
  </si>
  <si>
    <t>N03AC02 [Nervous System:Antiepileptics:Antiepileptics:Oxazolidine derivatives]</t>
  </si>
  <si>
    <t>CN1C(=O)OC(C)(C)C1=O</t>
  </si>
  <si>
    <t>antineoplastics, alkylating agents (methanesulfonate derivatives)</t>
  </si>
  <si>
    <t>testosterone reductase inhibitors</t>
  </si>
  <si>
    <t>Inhibitor (alpha reductase)</t>
  </si>
  <si>
    <t>CHEMBL923</t>
  </si>
  <si>
    <t>Risedronic Acid (BAN, INN); Risedronate Sodium (USAN, FDA)</t>
  </si>
  <si>
    <t>NE-58095</t>
  </si>
  <si>
    <t>Warner Chilcott Co Llc</t>
  </si>
  <si>
    <t>M05BA07</t>
  </si>
  <si>
    <t>M05BA07 [Musculo-Skeletal System:Drugs For Treatment Of Bone Diseases:Drugs Affecting Bone Structure And Mineralization:Bisphosphonates]</t>
  </si>
  <si>
    <t>OC(Cc1cccnc1)(P(=O)(O)O)P(=O)(O)O</t>
  </si>
  <si>
    <t>CHEMBL1093</t>
  </si>
  <si>
    <t>Articaine (BAN, INN); Articaine Hydrochloride (FDA, USAN)</t>
  </si>
  <si>
    <t>40 045; HOE-045</t>
  </si>
  <si>
    <t>Pierrel S.P.A.; Deproco Inc</t>
  </si>
  <si>
    <t>N01BB08; N01BB58</t>
  </si>
  <si>
    <t>N01BB08 [Nervous System:Anesthetics:Anesthetics, Local:Amides]; N01BB58 [Nervous System:Anesthetics:Anesthetics, Local:Amides]</t>
  </si>
  <si>
    <t>CCCNC(C)C(=O)Nc1c(C)csc1C(=O)OC</t>
  </si>
  <si>
    <t>prehormones or hormone-release stimulating peptides: growth hormone-release stimulating peptides</t>
  </si>
  <si>
    <t>-relin (-morelin)</t>
  </si>
  <si>
    <t>CHEMBL1755</t>
  </si>
  <si>
    <t>Conivaptan (INN); Conivaptan Hydrochloride (FDA, USAN)</t>
  </si>
  <si>
    <t>CI-1025; YM-087</t>
  </si>
  <si>
    <t>Astellas Pharma Us Inc</t>
  </si>
  <si>
    <t>C03XA02</t>
  </si>
  <si>
    <t>C03XA02 [Cardiovascular System:Diuretics:Other Diuretics:Vasopressin antagonists]</t>
  </si>
  <si>
    <t>Cc1nc2CCN(C(=O)c3ccc(NC(=O)c4ccccc4c5ccccc5)cc3)c6ccccc6c2[nH]1</t>
  </si>
  <si>
    <t>CHEMBL1201454</t>
  </si>
  <si>
    <t>Alseroxylon (FDA, JAN)</t>
  </si>
  <si>
    <t>Novartis Consumer Health Inc; 3m Pharmaceuticals Inc</t>
  </si>
  <si>
    <t>CHEMBL1144</t>
  </si>
  <si>
    <t>Pravastatin (BAN, INN); Pravastatin Sodium (JAN, USAN, FDA)</t>
  </si>
  <si>
    <t>CS-514; SQ-31000</t>
  </si>
  <si>
    <t>Bristol Myers Squibb Co; Bristol Myers Squibb</t>
  </si>
  <si>
    <t>C10AA03</t>
  </si>
  <si>
    <t>C10AA03 [Cardiovascular System:Lipid Modifying Agents:Lipid Modifying Agents, Plain:HMG CoA reductase inhibitors]</t>
  </si>
  <si>
    <t>CC[C@H](C)C(=O)O[C@H]1C[C@H](O)C=C2C=C[C@H](C)[C@H](CC[C@@H](O)C[C@@H](O)CC(=O)O)[C@@H]12</t>
  </si>
  <si>
    <t>CHEMBL58323</t>
  </si>
  <si>
    <t>Erlosamide (INN); Lacosamide (FDA)</t>
  </si>
  <si>
    <t>N03AX18</t>
  </si>
  <si>
    <t>N03AX18 [Nervous System:Antiepileptics:Antiepileptics:Other antiepileptics]</t>
  </si>
  <si>
    <t>COC[C@@H](NC(=O)C)C(=O)NCc1ccccc1</t>
  </si>
  <si>
    <t>CHEMBL261772</t>
  </si>
  <si>
    <t>Meclocycline Sulfosalicylate (FDA, USP, USAN)</t>
  </si>
  <si>
    <t>Johnson And Johnson Consumer Companies Inc</t>
  </si>
  <si>
    <t>antibiotics (tetracycline derivatives)</t>
  </si>
  <si>
    <t>CN(C)[C@H]1[C@@H]2[C@@H](O)[C@@H]3C(=C)c4c(Cl)ccc(O)c4C(=O)C3=C(O)[C@]2(O)C(=O)C(=C1O)C(=O)N.OC(=O)c5cc(ccc5O)S(=O)(=O)O</t>
  </si>
  <si>
    <t>CHEMBL1194666</t>
  </si>
  <si>
    <t>Diethylpropion (BAN); Amfepramone (DCF, INN); Diethylpropion Hydrochloride (USP, FDA)</t>
  </si>
  <si>
    <t>Watson Pharmaceuticals; Sanofi Aventis Us Llc; 3m Pharmaceuticals Inc</t>
  </si>
  <si>
    <t>A08AA03</t>
  </si>
  <si>
    <t>A08AA03 [Alimentary Tract And Metabolism:Antiobesity Preparations, Excl. Diet Products:Antiobesity Preparations, Excl. Diet Products:Centrally acting antiobesity products]</t>
  </si>
  <si>
    <t>CCN(CC)C(C)C(=O)c1ccccc1</t>
  </si>
  <si>
    <t>CHEMBL506</t>
  </si>
  <si>
    <t>Primaquine (BAN, INN); Primaquine Phosphate (FDA, USP)</t>
  </si>
  <si>
    <t>P01BA03</t>
  </si>
  <si>
    <t>P01BA03 [Antiparasitic Products, Insecticides And Repellents:Antiprotozoals:Antimalarials:Aminoquinolines]</t>
  </si>
  <si>
    <t>COc1cc(NC(C)CCCN)c2ncccc2c1</t>
  </si>
  <si>
    <t>CHEMBL21731</t>
  </si>
  <si>
    <t>Maprotiline (BAN, INN, USAN); Maprotiline Hydrochloride (FDA, USP, JAN)</t>
  </si>
  <si>
    <t>BA-34276 [As Hydrochloride]</t>
  </si>
  <si>
    <t>N06AA21</t>
  </si>
  <si>
    <t>N06AA21 [Nervous System:Psychoanaleptics:Antidepressants:Non-selective monoamine reuptake inhibitors]</t>
  </si>
  <si>
    <t>CNCCCC12CCC(c3ccccc13)c4ccccc24</t>
  </si>
  <si>
    <t>CHEMBL517</t>
  </si>
  <si>
    <t>Disopyramide (BAN, INN, JAN, USAN); Disopyramide Phosphate (FDA, USP, BAN, JAN, USAN)</t>
  </si>
  <si>
    <t>SC-7031; SC-13957</t>
  </si>
  <si>
    <t>C01BA03</t>
  </si>
  <si>
    <t>C01BA03 [Cardiovascular System:Cardiac Therapy:Antiarrhythmics, Class I And Iii:Antiarrhythmics, class Ia]</t>
  </si>
  <si>
    <t>CC(C)N(CCC(C(=O)N)(c1ccccc1)c2ccccn2)C(C)C</t>
  </si>
  <si>
    <t>CHEMBL830</t>
  </si>
  <si>
    <t>Eflornithine (BAN, INN); Eflornithine Hydrochloride (FDA, USAN)</t>
  </si>
  <si>
    <t>MDL-71782A</t>
  </si>
  <si>
    <t>Skinmedica Inc; Sanofi Aventis Us Llc</t>
  </si>
  <si>
    <t>P01CX03; D11AX16</t>
  </si>
  <si>
    <t>P01CX03 [Antiparasitic Products, Insecticides And Repellents:Antiprotozoals:Agents Against Leishmaniasis And Trypanosomiasis:Other agents against leishmaniasis and trypanosomiasis]; D11AX16 [Dermatologicals:Other Dermatological Preparations:Other Dermatological Preparations:Other dermatologicals]</t>
  </si>
  <si>
    <t>Antineoplastic; Antiprotozoal</t>
  </si>
  <si>
    <t>NCCCC(N)(C(F)F)C(=O)O</t>
  </si>
  <si>
    <t>CHEMBL1201324</t>
  </si>
  <si>
    <t>Iodoxamate Meglumine (FDA, BAN, USAN)</t>
  </si>
  <si>
    <t>Bracco Diagnostics Inc</t>
  </si>
  <si>
    <t>OC(CCOCCOCCOCCOCCC(=O)Nc1c(I)cc(I)c(C(=O)O)c1I)Nc2c(I)cc(I)c(C(=O)O)c2I</t>
  </si>
  <si>
    <t>CHEMBL1096562</t>
  </si>
  <si>
    <t>Methyl Aminolevulinate Hydrochloride (FDA, USAN)</t>
  </si>
  <si>
    <t>P-1202</t>
  </si>
  <si>
    <t>Galderma Laboratories Lp</t>
  </si>
  <si>
    <t>L01XD03</t>
  </si>
  <si>
    <t>L01XD03 [Antineoplastic And Immunomodulating Agents:Antineoplastic Agents:Other Antineoplastic Agents:Sensitizers used in photodynamic/radiation therapy]</t>
  </si>
  <si>
    <t>COC(=O)CCC(=O)CN</t>
  </si>
  <si>
    <t>CHEMBL1303</t>
  </si>
  <si>
    <t>Rotigotine (FDA, INN, USAN)</t>
  </si>
  <si>
    <t>SPM-962</t>
  </si>
  <si>
    <t>N04BC09</t>
  </si>
  <si>
    <t>N04BC09 [Nervous System:Anti-Parkinson Drugs:Dopaminergic Agents:Dopamine agonists]</t>
  </si>
  <si>
    <t>CCCN(CCc1cccs1)[C@H]2CCc3c(O)cccc3C2</t>
  </si>
  <si>
    <t>CHEMBL1201458</t>
  </si>
  <si>
    <t>Ethiodized Oil (FDA, USP)</t>
  </si>
  <si>
    <t>Guerbet Llc</t>
  </si>
  <si>
    <t>amfetamine derivatives</t>
  </si>
  <si>
    <t>CHEMBL922</t>
  </si>
  <si>
    <t>Adefovir Dipivoxil (USAN, FDA)</t>
  </si>
  <si>
    <t>GS-0840</t>
  </si>
  <si>
    <t>J05AF08</t>
  </si>
  <si>
    <t>J05AF08 [Antiinfectives For Systemic Use:Antivirals For Systemic Use:Direct Acting Antivirals:Nucleoside and nucleotide reverse transcriptase inhibitors]</t>
  </si>
  <si>
    <t>CC(C)(C)C(=O)OCOP(=O)(COCCn1cnc2c(N)ncnc12)OCOC(=O)C(C)(C)C</t>
  </si>
  <si>
    <t>CHEMBL416</t>
  </si>
  <si>
    <t>Methoxsalen (BAN, FDA, JAN, USP)</t>
  </si>
  <si>
    <t>Valeant Pharmaceuticals International; Therakos Inc</t>
  </si>
  <si>
    <t>D05BA02; D05AD02</t>
  </si>
  <si>
    <t>D05BA02 [Dermatologicals:Antipsoriatics:Antipsoriatics For Systemic Use:Psoralens for systemic use]; D05AD02 [Dermatologicals:Antipsoriatics:Antipsoriatics For Topical Use:Psoralens for topical use]</t>
  </si>
  <si>
    <t>Pigmentation Agent</t>
  </si>
  <si>
    <t>COc1c2OC(=O)C=Cc2cc3ccoc13</t>
  </si>
  <si>
    <t>CHEMBL1584</t>
  </si>
  <si>
    <t>Piperacetazine (FDA, INN, USAN, USP)</t>
  </si>
  <si>
    <t>PC-1421</t>
  </si>
  <si>
    <t>Dow Pharmaceutical Corp Sub Dow Chemical Co</t>
  </si>
  <si>
    <t>CC(=O)c1ccc2Sc3ccccc3N(CCCN4CCC(CCO)CC4)c2c1</t>
  </si>
  <si>
    <t>CHEMBL1201239</t>
  </si>
  <si>
    <t>Iodamide (BAN, INN, JAN, USAN); Iodamide Meglumine (FDA, USAN); Meglumine Iodamide Injection (JAN); Meglumine Sodium Iodamide Injection (JAN)</t>
  </si>
  <si>
    <t>B-4130; SH-926</t>
  </si>
  <si>
    <t>Bracco Industria Chimica S.P.A., Italy; Bracco Diagnostics Inc</t>
  </si>
  <si>
    <t>V08AA03</t>
  </si>
  <si>
    <t>V08AA03 [Various:Contrast Media:X-Ray Contrast Media, Iodinated:Watersoluble, nephrotropic, high osmolar X-ray contrast media]</t>
  </si>
  <si>
    <t>CC(=O)NCc1c(I)c(NC(=O)C)c(I)c(C(=O)O)c1I</t>
  </si>
  <si>
    <t>CHEMBL1201726</t>
  </si>
  <si>
    <t>Undecoylium Chloride Iodine Complex (FDA)</t>
  </si>
  <si>
    <t>Chesebrough Ponds Inc</t>
  </si>
  <si>
    <t>CHEMBL1201010</t>
  </si>
  <si>
    <t>Fludrocortisone (BAN, INN); Fludrocortisone Acetate (FDA, JAN, USP)</t>
  </si>
  <si>
    <t>King Pharmaceuticals Inc</t>
  </si>
  <si>
    <t>-cort-</t>
  </si>
  <si>
    <t>cortisone derivatives</t>
  </si>
  <si>
    <t>H02AA02</t>
  </si>
  <si>
    <t>H02AA02 [Systemic Hormonal Preparations, Excl. :Corticosteroids For Systemic Use:Corticosteroids For Systemic Use, Plain:Mineralocorticoids]</t>
  </si>
  <si>
    <t>Adrenocortical Steroid (salt-regulating)</t>
  </si>
  <si>
    <t>CC(=O)OCC(=O)[C@@]1(O)CC[C@H]2[C@@H]3CCC4=CC(=O)CC[C@]4(C)[C@@]3(F)[C@@H](O)C[C@]12C</t>
  </si>
  <si>
    <t>CHEMBL1025</t>
  </si>
  <si>
    <t>Dyflos (BAN); Isoflurophate (FDA, USP)</t>
  </si>
  <si>
    <t>S01EB07</t>
  </si>
  <si>
    <t>S01EB07 [Sensory Organs:Ophthalmologicals:Antiglaucoma Preparations And Miotics:Parasympathomimetics]</t>
  </si>
  <si>
    <t>CC(C)OP(=O)(F)OC(C)C</t>
  </si>
  <si>
    <t>CHEMBL1200711</t>
  </si>
  <si>
    <t>Doconexent (Dha Ethyl Ester) (INN); Icosapent (Epa Ethyl Ester) (INN); Omega-3 Marine Triglycerides (BAN); Omega-3-Acid Ethyl Esters (FDA, USAN)</t>
  </si>
  <si>
    <t>K85</t>
  </si>
  <si>
    <t>C10AX06</t>
  </si>
  <si>
    <t>C10AX06 [Cardiovascular System:Lipid Modifying Agents:Lipid Modifying Agents, Plain:Other lipid modifying agents]</t>
  </si>
  <si>
    <t>CCOC(=O)CCC\C=C/C\C=C/C\C=C/C\C=C/C\C=C/CC.CCOC(=O)CC\C=C/C\C=C/C\C=C/C\C=C/C\C=C/C\C=C/CC</t>
  </si>
  <si>
    <t>Mucolytic</t>
  </si>
  <si>
    <t>CHEMBL314854</t>
  </si>
  <si>
    <t>Fingolimod (INN, FDA); Fingolimod Hydrochloride (USAN)</t>
  </si>
  <si>
    <t>FTY-720</t>
  </si>
  <si>
    <t>L04AA27</t>
  </si>
  <si>
    <t>L04AA27 [Antineoplastic And Immunomodulating Agents:Immunosuppressants:Immunosuppressants:Selective immunosuppressants]</t>
  </si>
  <si>
    <t>CCCCCCCCc1ccc(CCC(N)(CO)CO)cc1</t>
  </si>
  <si>
    <t>CHEMBL1201242</t>
  </si>
  <si>
    <t>Indecainide (INN); Indecainide Hydrochloride (FDA, USAN)</t>
  </si>
  <si>
    <t>LY-135837</t>
  </si>
  <si>
    <t>CC(C)NCCCC1(C(=O)N)c2ccccc2c3ccccc13</t>
  </si>
  <si>
    <t>CHEMBL516</t>
  </si>
  <si>
    <t>Cyproheptadine (BAN, INN); Cyproheptadine Hydrochloride (JAN, USP, FDA)</t>
  </si>
  <si>
    <t>-(a)tadine</t>
  </si>
  <si>
    <t>tricyclic histaminic-H1 receptor antagonists, loratadine derivatives</t>
  </si>
  <si>
    <t>R06AX02</t>
  </si>
  <si>
    <t>R06AX02 [Respiratory System:Antihistamines For Systemic Use:Antihistamines For Systemic Use:Other antihistamines for systemic use]</t>
  </si>
  <si>
    <t>Antihistaminic; Antipruritic</t>
  </si>
  <si>
    <t>CN1CCC(=C2c3ccccc3C=Cc4ccccc24)CC1</t>
  </si>
  <si>
    <t>CHEMBL1201206</t>
  </si>
  <si>
    <t>Pipecuronium Bromide (FDA, BAN, INN, USAN)</t>
  </si>
  <si>
    <t>RGH-1106</t>
  </si>
  <si>
    <t>Organon Usa Inc</t>
  </si>
  <si>
    <t>M03AC06</t>
  </si>
  <si>
    <t>M03AC06 [Musculo-Skeletal System:Muscle Relaxants:Muscle Relaxants, Peripherally Acting Agents:Other quaternary ammonium compounds]</t>
  </si>
  <si>
    <t>CC(=O)O[C@H]1C[C@@H]2CC[C@@H]3[C@H](CC[C@@]4(C)[C@H]3C[C@@H]([C@@H]4OC(=O)C)N5CC[N+](C)(C)CC5)[C@@]2(C)C[C@@H]1N6CC[N+](C)(C)CC6</t>
  </si>
  <si>
    <t>Appetite Suppressant (systemic)</t>
  </si>
  <si>
    <t>CHEMBL1311</t>
  </si>
  <si>
    <t>Isosorbide Mononitrate (USP, BAN, INN, JAN, USAN, FDA)</t>
  </si>
  <si>
    <t>AHR-4698; BM 22.145; BM-22-145; IS-5-MN</t>
  </si>
  <si>
    <t>Schering Plough Corp; Promius Pharma Llc; Kremers Urban Pharmaceuticals Inc</t>
  </si>
  <si>
    <t>C01DA14</t>
  </si>
  <si>
    <t>C01DA14 [Cardiovascular System:Cardiac Therapy:Vasodilators Used In Cardiac Diseases:Organic nitrates]</t>
  </si>
  <si>
    <t>O[C@H]1CO[C@@H]2[C@@H](CO[C@H]12)O[N+](=O)[O-]</t>
  </si>
  <si>
    <t>CHEMBL1201346</t>
  </si>
  <si>
    <t>Balsalazide (BAN, INN); Balsalazide Disodium (FDA, USAN)</t>
  </si>
  <si>
    <t>BX-661A</t>
  </si>
  <si>
    <t>Salix Pharmaceuticals Inc</t>
  </si>
  <si>
    <t>A07EC04</t>
  </si>
  <si>
    <t>A07EC04 [Alimentary Tract And Metabolism:Antidiarrheals, Intestinal Antiinflammatory/Antiinfective :Intestinal Antiinflammatory Agents:Aminosalicylic acid and similar agents]</t>
  </si>
  <si>
    <t>Anti-Inflammatory (gastrointestinal)</t>
  </si>
  <si>
    <t>OC(=O)CCNC(=O)c1ccc(cc1)N=Nc2ccc(O)c(c2)C(=O)O</t>
  </si>
  <si>
    <t>CHEMBL2107849</t>
  </si>
  <si>
    <t>Mipomersen Sodium (FDA, USAN)</t>
  </si>
  <si>
    <t>ISIS-301012</t>
  </si>
  <si>
    <t>C10AX11</t>
  </si>
  <si>
    <t>C10AX11 [Cardiovascular System:Lipid Modifying Agents:Lipid Modifying Agents, Plain:Other lipid modifying agents]</t>
  </si>
  <si>
    <t>antiallergics (cromoglicic acid derivatives)</t>
  </si>
  <si>
    <t>Anti-Asthmatic</t>
  </si>
  <si>
    <t>Relaxant (skeletal muscle)</t>
  </si>
  <si>
    <t>CHEMBL2096637</t>
  </si>
  <si>
    <t>Pyrethrins (FDA)</t>
  </si>
  <si>
    <t>Bayer Healthcare Consumer Care</t>
  </si>
  <si>
    <t>COC(=O)\C(=C\[C@@H]1[C@@H](C(=O)O[C@H]2CC(=O)C(=C2C)C\C=C/C=C)C1(C)C)\C.CC(=C[C@@H]3[C@@H](C(=O)O[C@H]4CC(=O)C(=C4C)C\C=C/C=C)C3(C)C)C</t>
  </si>
  <si>
    <t>-ium; -trop-</t>
  </si>
  <si>
    <t>quaternary ammonium derivatives; atropine derivatives</t>
  </si>
  <si>
    <t>CHEMBL1201170</t>
  </si>
  <si>
    <t>Lithium Citrate (USP, FDA)</t>
  </si>
  <si>
    <t>Solvay Pharmaceuticals; Roxane Laboratories Inc</t>
  </si>
  <si>
    <t>N05AN01</t>
  </si>
  <si>
    <t>N05AN01 [Nervous System:Psycholeptics:Antipsychotics:Lithium]</t>
  </si>
  <si>
    <t>Antimanic</t>
  </si>
  <si>
    <t>[Li+].[Li+].[Li+].OC(CC(=O)[O-])(CC(=O)[O-])C(=O)[O-]</t>
  </si>
  <si>
    <t>Pharmaceutic Aid (flavor)</t>
  </si>
  <si>
    <t>peptides: synthetic corticotropins</t>
  </si>
  <si>
    <t>-tide (-actide)</t>
  </si>
  <si>
    <t>antiarrhythmics (propafenone derivatives)</t>
  </si>
  <si>
    <t>CHEMBL1200800</t>
  </si>
  <si>
    <t>Calcium Acetate (FDA, USP, JAN)</t>
  </si>
  <si>
    <t>Fresenius Medical Care North America; B Braun Medical Inc</t>
  </si>
  <si>
    <t>A12AA12</t>
  </si>
  <si>
    <t>A12AA12 [Alimentary Tract And Metabolism:Mineral Supplements:Calcium:Calcium]</t>
  </si>
  <si>
    <t>[Ca+2].CC(=O)[O-].CC(=O)[O-]</t>
  </si>
  <si>
    <t>CHEMBL1201610</t>
  </si>
  <si>
    <t>Corticotropin (BAN, FDA, USP, INN); Corticotropin, Repository (USP); Repository Corticotropin (FDA)</t>
  </si>
  <si>
    <t>Questcor Pharma; Parkedale Pharmaceuticals Inc; Organon Usa Inc; Organics Lagrange Inc; Rhone-Poulenc Rorer</t>
  </si>
  <si>
    <t>H01AA01</t>
  </si>
  <si>
    <t>H01AA01 [Systemic Hormonal Preparations, Excl. :Pituitary And Hypothalamic Hormones And Analogues:Anterior Pituitary Lobe Hormones And Analogues:ACTH]</t>
  </si>
  <si>
    <t>Diagnostic Aid (adrenocortical insufficiency); Glucocorticoid; Hormone (adrenocorticotropic)</t>
  </si>
  <si>
    <t>CHEMBL1201528</t>
  </si>
  <si>
    <t>Vasopressin Tannate (FDA, JAN)</t>
  </si>
  <si>
    <t>vasoconstrictors (vasopressin derivatives)</t>
  </si>
  <si>
    <t>CHEMBL1201540</t>
  </si>
  <si>
    <t>Insulin Susp Isophane Recombinant Human (FDA)</t>
  </si>
  <si>
    <t>Novo Nordisk Inc; Eli Lilly And Co</t>
  </si>
  <si>
    <t>CHEMBL1200345</t>
  </si>
  <si>
    <t>Sodium Succinate (FDA)</t>
  </si>
  <si>
    <t>Elkins Sinn Div Ah Robins Co Inc</t>
  </si>
  <si>
    <t>[Na+].OC(=O)CCC(=O)[O-]</t>
  </si>
  <si>
    <t>CHEMBL1467</t>
  </si>
  <si>
    <t>Allopurinol (BAN, FDA, INN, JAN, USAN, USP); Allopurinol Sodium (FDA)</t>
  </si>
  <si>
    <t>BW-56-158; BW-56158</t>
  </si>
  <si>
    <t>Watson Laboratories Inc; Prometheus Laboratories Inc; Mylan Institutional Llc; Abbott Laboratories Pharmaceutical Products Div</t>
  </si>
  <si>
    <t>M04AA01; M04AA51</t>
  </si>
  <si>
    <t>M04AA01 [Musculo-Skeletal System:Antigout Preparations:Antigout Preparations:Preparations inhibiting uric acid production]; M04AA51 [Musculo-Skeletal System:Antigout Preparations:Antigout Preparations:Preparations inhibiting uric acid production]</t>
  </si>
  <si>
    <t>O=C1N=CN=C2NNC=C12</t>
  </si>
  <si>
    <t>Pharmaceutic Aid (vehicle, oleaginous)</t>
  </si>
  <si>
    <t>CHEMBL184412</t>
  </si>
  <si>
    <t>Dronedarone (INN); Dronedarone Hydrochloride (FDA, USAN)</t>
  </si>
  <si>
    <t>SR-33598B</t>
  </si>
  <si>
    <t>C01BD07</t>
  </si>
  <si>
    <t>C01BD07 [Cardiovascular System:Cardiac Therapy:Antiarrhythmics, Class I And Iii:Antiarrhythmics, class III]</t>
  </si>
  <si>
    <t>CCCCN(CCCC)CCCOc1ccc(cc1)C(=O)c2c(CCCC)oc3ccc(NS(=O)(=O)C)cc23</t>
  </si>
  <si>
    <t>CHEMBL1341</t>
  </si>
  <si>
    <t>Methoxiflurane (FDA); Methoxyflurane (BAN, INN, USAN, USP)</t>
  </si>
  <si>
    <t>general inhalation anesthetics (halogenated alkane derivatives)</t>
  </si>
  <si>
    <t>N02BG09</t>
  </si>
  <si>
    <t>N02BG09 [Nervous System:Analgesics:Other Analgesics And Antipyretics:Other analgesics and antipyretics]</t>
  </si>
  <si>
    <t>COC(F)(F)C(Cl)Cl</t>
  </si>
  <si>
    <t>CHEMBL562</t>
  </si>
  <si>
    <t>Griseofulvin, Microsize (FDA); Griseofulvin, Ultramicrosize (FDA); Griseofulvin (BAN, INN, JAN, USP); Griseofulvin, Microcrystalline (FDA); Griseofulvin, Ultramicrocrystalline (FDA)</t>
  </si>
  <si>
    <t>Wyeth Ayerst Laboratories; Pedinol Pharmacal Inc; Johnson And Johnson Consumer Companies Inc</t>
  </si>
  <si>
    <t>D01BA01; D01AA08</t>
  </si>
  <si>
    <t>D01BA01 [Dermatologicals:Antifungals For Dermatological Use:Antifungals For Systemic Use:Antifungals for systemic use]; D01AA08 [Dermatologicals:Antifungals For Dermatological Use:Antifungals For Topical Use:Antibiotics]</t>
  </si>
  <si>
    <t>COC1=CC(=O)C[C@@H](C)[C@]12Oc3c(Cl)c(OC)cc(OC)c3C2=O</t>
  </si>
  <si>
    <t>CHEMBL1551</t>
  </si>
  <si>
    <t>Ursodeoxycholic Acid (BAN, INN); Ursodesoxycholic Acid (JAN); Ursodiol (FDA, USAN, USP)</t>
  </si>
  <si>
    <t>Watson Pharmaceuticals Inc; Aptalis Pharma Us Inc</t>
  </si>
  <si>
    <t>A05AA02</t>
  </si>
  <si>
    <t>A05AA02 [Alimentary Tract And Metabolism:Bile And Liver Therapy:Bile Therapy:Bile acid preparations]</t>
  </si>
  <si>
    <t>Anticholelithogenic</t>
  </si>
  <si>
    <t>C[C@H](CCC(=O)O)[C@H]1CC[C@H]2[C@@H]3[C@@H](O)C[C@@H]4C[C@H](O)CC[C@]4(C)[C@H]3CC[C@]12C</t>
  </si>
  <si>
    <t>CHEMBL1200460</t>
  </si>
  <si>
    <t>Ferric Ammonium Citrate (FDA, USP)</t>
  </si>
  <si>
    <t>Otsuka Pharmaceutical Co Ltd</t>
  </si>
  <si>
    <t>V08CA07</t>
  </si>
  <si>
    <t>V08CA07 [Various:Contrast Media:Magnetic Resonance Imaging Contrast Media:Paramagnetic contrast media]</t>
  </si>
  <si>
    <t>CHEMBL1193</t>
  </si>
  <si>
    <t>Pheniramine (BAN, INN); Pheniramine Maleate (USAN, USP, FDA)</t>
  </si>
  <si>
    <t>Johnson And Johnson Group Consumer Companies; Bausch And Lomb Inc; Alcon Laboratories Inc</t>
  </si>
  <si>
    <t>R06AB05</t>
  </si>
  <si>
    <t>R06AB05 [Respiratory System:Antihistamines For Systemic Use:Antihistamines For Systemic Use:Substituted alkylamines]</t>
  </si>
  <si>
    <t>CN(C)CCC(c1ccccc1)c2ccccn2</t>
  </si>
  <si>
    <t>CHEMBL454</t>
  </si>
  <si>
    <t>Butalbital (FDA, INN, USAN, USP)</t>
  </si>
  <si>
    <t>Watson Laboratories Inc</t>
  </si>
  <si>
    <t>CC(C)CC1(CC=C)C(=O)NC(=O)NC1=O</t>
  </si>
  <si>
    <t>antivirals: serine protease inhibitors</t>
  </si>
  <si>
    <t>-vir (-previr)</t>
  </si>
  <si>
    <t>CHEMBL1201798</t>
  </si>
  <si>
    <t>Sevelamer Carbonate (FDA, USAN)</t>
  </si>
  <si>
    <t>GT335-012</t>
  </si>
  <si>
    <t>NCC=C.ClCC1CO1</t>
  </si>
  <si>
    <t>CHEMBL1200736</t>
  </si>
  <si>
    <t>Magnesium Carbonate (FDA, USP, JAN)</t>
  </si>
  <si>
    <t>United Guardian Inc</t>
  </si>
  <si>
    <t>A02AA01; A06AD01</t>
  </si>
  <si>
    <t>A02AA01 [Alimentary Tract And Metabolism:Drugs For Acid Related Disorders:Antacids:Magnesium compounds]; A06AD01 [Alimentary Tract And Metabolism:Drugs For Constipation:Drugs For Constipation:Osmotically acting laxatives]</t>
  </si>
  <si>
    <t>Antacid</t>
  </si>
  <si>
    <t>[Mg+2].[O-]C(=O)[O-]</t>
  </si>
  <si>
    <t>CHEMBL35</t>
  </si>
  <si>
    <t>Furosemide (BAN, FDA, INN, JAN, USAN, USP)</t>
  </si>
  <si>
    <t>LB-502</t>
  </si>
  <si>
    <t>Hikma Maple Ltd; Fresenius Kabi Usa Llc; Dava Pharmaceuticals Inc; Abraxis Pharmaceutical Products; Hospira Inc</t>
  </si>
  <si>
    <t>C03CA01</t>
  </si>
  <si>
    <t>C03CA01 [Cardiovascular System:Diuretics:High-Ceiling Diuretics:Sulfonamides, plain]</t>
  </si>
  <si>
    <t>NS(=O)(=O)c1cc(C(=O)O)c(NCc2occc2)cc1Cl</t>
  </si>
  <si>
    <t>CHEMBL186314</t>
  </si>
  <si>
    <t>Sodium Carbonate (NF, FDA)</t>
  </si>
  <si>
    <t>Hospira Inc; Baxter Healthcare Corp</t>
  </si>
  <si>
    <t>[Na+].[Na+].[O-]C(=O)[O-]</t>
  </si>
  <si>
    <t>CHEMBL1186610</t>
  </si>
  <si>
    <t>Anisotropine Methylbromide (JAN, USAN, FDA); Octatropine Methylbromide (BAN, INN)</t>
  </si>
  <si>
    <t>CCCC(CCC)C(=O)O[C@H]1C[C@H]2CC[C@@H](C1)[N+]2(C)C</t>
  </si>
  <si>
    <t>CHEMBL819</t>
  </si>
  <si>
    <t>Oxacillin (BAN, INN); Oxacillin Sodium (JAN, USAN, USP, FDA)</t>
  </si>
  <si>
    <t>P-12; SO 16423; SQ-16423</t>
  </si>
  <si>
    <t>Baxter Healthcare Corp; Apothecon Sub Bristol Myers Squibb Co; Apothecon Inc Div Bristol Myers Squibb</t>
  </si>
  <si>
    <t>J01CF04</t>
  </si>
  <si>
    <t>J01CF04 [Antiinfectives For Systemic Use:Antibacterials For Systemic Use:Beta-Lactam Antibacterials, Penicillins:Beta-lactamase resistant penicillins]</t>
  </si>
  <si>
    <t>Cc1onc(c2ccccc2)c1C(=O)N[C@H]3[C@H]4SC(C)(C)[C@@H](N4C3=O)C(=O)O</t>
  </si>
  <si>
    <t>CHEMBL1201233</t>
  </si>
  <si>
    <t>Methyldopate (BAN); Methyldopate Hydrochloride (FDA, USP, USAN)</t>
  </si>
  <si>
    <t>CCOC(=O)[C@@](C)(N)Cc1ccc(O)c(O)c1</t>
  </si>
  <si>
    <t>CHEMBL49</t>
  </si>
  <si>
    <t>Buspirone (BAN, INN); Buspirone Hydrochloride (FDA, USP, USAN)</t>
  </si>
  <si>
    <t>MJ-9022-1</t>
  </si>
  <si>
    <t>N05BE01</t>
  </si>
  <si>
    <t>N05BE01 [Nervous System:Psycholeptics:Anxiolytics:Azaspirodecanedione derivatives]</t>
  </si>
  <si>
    <t>O=C1CC2(CCCC2)CC(=O)N1CCCCN3CCN(CC3)c4ncccn4</t>
  </si>
  <si>
    <t>CHEMBL1194</t>
  </si>
  <si>
    <t>Prilocaine (USP, BAN, FDA, INN, USAN); Prilocaine Hydrochloride (FDA, USP, USAN); Propitocaine Hydrochloride (JAN)</t>
  </si>
  <si>
    <t>ASTRA 1512; L-67</t>
  </si>
  <si>
    <t>Oak Pharmaceuticals Inc; Dentsply Pharmaceutical Inc; Astrazeneca Lp</t>
  </si>
  <si>
    <t>N01BB54; N01BB04</t>
  </si>
  <si>
    <t>N01BB54 [Nervous System:Anesthetics:Anesthetics, Local:Amides]; N01BB04 [Nervous System:Anesthetics:Anesthetics, Local:Amides]</t>
  </si>
  <si>
    <t>CCCNC(C)C(=O)Nc1ccccc1C</t>
  </si>
  <si>
    <t>CHEMBL864</t>
  </si>
  <si>
    <t>Carbinoxamine (BAN, INN); Carbinoxamine Maleate (FDA, USP, JAN)</t>
  </si>
  <si>
    <t>Ortho Mcneil Pharmaceutical Inc; Mcneil Pharmaceutical Co Div Mcneilab Inc</t>
  </si>
  <si>
    <t>R06AA08</t>
  </si>
  <si>
    <t>R06AA08 [Respiratory System:Antihistamines For Systemic Use:Antihistamines For Systemic Use:Aminoalkyl ethers]</t>
  </si>
  <si>
    <t>CN(C)CCOC(c1ccc(Cl)cc1)c2ccccn2</t>
  </si>
  <si>
    <t>CHEMBL1186579</t>
  </si>
  <si>
    <t>Methylnaltrexone Bromide (FDA, USAN, INN)</t>
  </si>
  <si>
    <t>MRZ-2663BR</t>
  </si>
  <si>
    <t>A06AH01</t>
  </si>
  <si>
    <t>A06AH01 [Alimentary Tract And Metabolism:Drugs For Constipation:Drugs For Constipation:Peripheral opioid receptor antagonists]</t>
  </si>
  <si>
    <t>C[N+]1(CC2CC2)CC[C@]34[C@H]5Oc6c(O)ccc(C[C@@H]1[C@]3(O)CCC5=O)c46</t>
  </si>
  <si>
    <t>CHEMBL814</t>
  </si>
  <si>
    <t>Fluvoxamine (BAN, INN); Fluvoxamine Maleate (USP, USAN, FDA)</t>
  </si>
  <si>
    <t>DU-23000</t>
  </si>
  <si>
    <t>Solvay Pharmaceuticals; Jazz Pharmaceuticals Inc; Ani Pharmaceuticals Inc</t>
  </si>
  <si>
    <t>N06AB08</t>
  </si>
  <si>
    <t>N06AB08 [Nervous System:Psychoanaleptics:Antidepressants:Selective serotonin reuptake inhibitors]</t>
  </si>
  <si>
    <t>Antiobsessional Agent</t>
  </si>
  <si>
    <t>COCCCC\C(=N/OCCN)\c1ccc(cc1)C(F)(F)F</t>
  </si>
  <si>
    <t>CHEMBL260538</t>
  </si>
  <si>
    <t>Ulipristal Acetate (FDA, USAN)</t>
  </si>
  <si>
    <t>CDB-2914; VA2914</t>
  </si>
  <si>
    <t>Laboratoire Hra Pharma</t>
  </si>
  <si>
    <t>CN(C)c1ccc(cc1)[C@H]2C[C@@]3(C)[C@@H](CC[C@]3(OC(=O)C)C(=O)C)[C@@H]4CCC5=CC(=O)CCC5=C24</t>
  </si>
  <si>
    <t>isophosphoramide mustard derivatives</t>
  </si>
  <si>
    <t>Enzyme Inhibitor (prolactin)</t>
  </si>
  <si>
    <t>CHEMBL1200907</t>
  </si>
  <si>
    <t>Trilostane (FDA, BAN, INN, JAN, USAN)</t>
  </si>
  <si>
    <t>WIN-24540</t>
  </si>
  <si>
    <t>Bioenvision Inc</t>
  </si>
  <si>
    <t>H02CA01</t>
  </si>
  <si>
    <t>H02CA01 [Systemic Hormonal Preparations, Excl. :Corticosteroids For Systemic Use:Antiadrenal Preparations:Anticorticosteroids]</t>
  </si>
  <si>
    <t>Adrenocortical Suppressant</t>
  </si>
  <si>
    <t>C[C@]12CC[C@H]3[C@@H](CC[C@@]45O[C@@H]4C(=C(C[C@]35C)C#N)O)[C@@H]1CC[C@@H]2O</t>
  </si>
  <si>
    <t>CHEMBL1201493</t>
  </si>
  <si>
    <t>Simethicone-Cellulose (FDA)</t>
  </si>
  <si>
    <t>CHEMBL1200802</t>
  </si>
  <si>
    <t>Talbutal (FDA, USP, INN)</t>
  </si>
  <si>
    <t>N05CA07</t>
  </si>
  <si>
    <t>N05CA07 [Nervous System:Psycholeptics:Hypnotics And Sedatives:Barbiturates, plain]</t>
  </si>
  <si>
    <t>CCC(C)C1(CC=C)C(=O)NC(=O)NC1=O</t>
  </si>
  <si>
    <t>CHEMBL231813</t>
  </si>
  <si>
    <t>Telaprevir (FDA, INN, USAN)</t>
  </si>
  <si>
    <t>MP-424; VRT-111950; VX-950</t>
  </si>
  <si>
    <t>Vertex Pharmaceuticals Inc</t>
  </si>
  <si>
    <t>J05AE11</t>
  </si>
  <si>
    <t>J05AE11 [Antiinfectives For Systemic Use:Antivirals For Systemic Use:Direct Acting Antivirals:Protease inhibitors]</t>
  </si>
  <si>
    <t>CCC[C@H](NC(=O)[C@@H]1[C@H]2CCC[C@H]2CN1C(=O)[C@@H](NC(=O)[C@@H](NC(=O)c3cnccn3)C4CCCCC4)C(C)(C)C)C(=O)C(=O)NC5CC5</t>
  </si>
  <si>
    <t>CHEMBL1200861</t>
  </si>
  <si>
    <t>Tartaric Acid (FDA, NF, JAN)</t>
  </si>
  <si>
    <t>Mallinckrodt Inc</t>
  </si>
  <si>
    <t>O[C@@H]([C@H](O)C(=O)O)C(=O)O</t>
  </si>
  <si>
    <t>hypnotics/tranquilizers (zopiclone type)</t>
  </si>
  <si>
    <t>CHEMBL700</t>
  </si>
  <si>
    <t>Sulfapyridine (BAN, FDA, INN, USP); Sulfapyridine Sodium (MI, NF)</t>
  </si>
  <si>
    <t>J01EB04</t>
  </si>
  <si>
    <t>J01EB04 [Antiinfectives For Systemic Use:Antibacterials For Systemic Use:Sulfonamides And Trimethoprim:Short-acting sulfonamides]</t>
  </si>
  <si>
    <t>Suppressant (dermatitis herpetiformis)</t>
  </si>
  <si>
    <t>Nc1ccc(cc1)S(=O)(=O)Nc2ccccn2</t>
  </si>
  <si>
    <t>benzodiazepine receptor agonists/antagonists (benzodiazepine derivatives)</t>
  </si>
  <si>
    <t>aromatase inhibitors (imidazole/triazole derivatives)</t>
  </si>
  <si>
    <t>CHEMBL1676</t>
  </si>
  <si>
    <t>Fluticasone Furoate (INN, USAN, FDA)</t>
  </si>
  <si>
    <t>GW685698X</t>
  </si>
  <si>
    <t>R01AD12</t>
  </si>
  <si>
    <t>R01AD12 [Respiratory System:Nasal Preparations:Decongestants And Other Nasal Preparations For Topical Use:Corticosteroids]</t>
  </si>
  <si>
    <t>C[C@@H]1C[C@H]2[C@@H]3C[C@H](F)C4=CC(=O)C=C[C@]4(C)[C@@]3(F)[C@@H](O)C[C@]2(C)[C@@]1(OC(=O)c5occc5)C(=O)SCF</t>
  </si>
  <si>
    <t>CHEMBL474579</t>
  </si>
  <si>
    <t>Cefotetan (USP, BAN, INN, USAN); Cefotetan Disodium (FDA, USP, USAN); Cefotetan Sodium (JAN)</t>
  </si>
  <si>
    <t>ICI-156834; YM-09330</t>
  </si>
  <si>
    <t>Zeneca; Astrazeneca Pharmaceuticals Lp</t>
  </si>
  <si>
    <t>J01DC05</t>
  </si>
  <si>
    <t>J01DC05 [Antiinfectives For Systemic Use:Antibacterials For Systemic Use:Other Beta-Lactam Antibacterials:Second-generation cephalosporins]</t>
  </si>
  <si>
    <t>CO[C@]1(NC(=O)C2SC(=C(C(=O)N)C(=O)O)S2)[C@H]3SCC(=C(N3C1=O)C(=O)O)CSc4nnnn4C</t>
  </si>
  <si>
    <t>CHEMBL1201626</t>
  </si>
  <si>
    <t>Chymopapain (BAN, FDA, USAN, INN)</t>
  </si>
  <si>
    <t>BAX-1526</t>
  </si>
  <si>
    <t>Chart Medical Inc; Abbott Laboratories Pharmaceutical Products Div</t>
  </si>
  <si>
    <t>M09AB01</t>
  </si>
  <si>
    <t>M09AB01 [Musculo-Skeletal System:Other Drugs For Disorders Of The Musculo-Skeletal System:Other Drugs For Disorders Of The Musculo-Skeletal System:Enzymes]</t>
  </si>
  <si>
    <t>CHEMBL1201645</t>
  </si>
  <si>
    <t>Intrinsic Factor (FDA)</t>
  </si>
  <si>
    <t>Mallinckrodt Medical Inc; Bracco Diagnostics Inc</t>
  </si>
  <si>
    <t>Amgen</t>
  </si>
  <si>
    <t>CHEMBL1201273</t>
  </si>
  <si>
    <t>Protokylol (BAN, INN); Protokylol Hydrochloride (FDA, MI)</t>
  </si>
  <si>
    <t>CC(Cc1ccc2OCOc2c1)NCC(O)c3ccc(O)c(O)c3</t>
  </si>
  <si>
    <t>CHEMBL1201219</t>
  </si>
  <si>
    <t>Vecuronium Bromide (FDA, USP, BAN, INN, JAN, USAN)</t>
  </si>
  <si>
    <t>ORG NC 45; ORG-NC 45</t>
  </si>
  <si>
    <t>M03AC03</t>
  </si>
  <si>
    <t>M03AC03 [Musculo-Skeletal System:Muscle Relaxants:Muscle Relaxants, Peripherally Acting Agents:Other quaternary ammonium compounds]</t>
  </si>
  <si>
    <t>CC(=O)O[C@H]1C[C@@H]2CC[C@@H]3[C@H](CC[C@@]4(C)[C@H]3C[C@@H]([C@@H]4OC(=O)C)[N+]5(C)CCCCC5)[C@@]2(C)C[C@@H]1N6CCCCC6</t>
  </si>
  <si>
    <t>CHEMBL457547</t>
  </si>
  <si>
    <t>Micafungin (INN); Micafungin Sodium (FDA, USAN)</t>
  </si>
  <si>
    <t>FK-463</t>
  </si>
  <si>
    <t>antifungal antibiotics (undefined group)</t>
  </si>
  <si>
    <t>J02AX05</t>
  </si>
  <si>
    <t>J02AX05 [Antiinfectives For Systemic Use:Antimycotics For Systemic Use:Antimycotics For Systemic Use:Other antimycotics for systemic use]</t>
  </si>
  <si>
    <t>CCCCCOc1ccc(cc1)c2onc(c2)c3ccc(cc3)C(=O)N[C@H]4C[C@@H](O)[C@@H](O)NC(=O)[C@@H]5[C@@H](O)[C@@H](C)CN5C(=O)[C@@H](NC(=O)[C@@H](NC(=O)[C@@H]6C[C@@H](O)CN6C(=O)[C@@H](NC4=O)[C@@H](C)O)[C@H](O)[C@@H](O)c7ccc(O)c(OS(=O)(=O)O)c7)[C@H](O)CC(=O)N</t>
  </si>
  <si>
    <t>benzoporphyrin derivatives</t>
  </si>
  <si>
    <t>coronary vasodilators (verapamil type)</t>
  </si>
  <si>
    <t>class III antiarrhythmic agents</t>
  </si>
  <si>
    <t>Chelating Agent</t>
  </si>
  <si>
    <t>hypoglycemics (phenformin type)</t>
  </si>
  <si>
    <t>CHEMBL1201319</t>
  </si>
  <si>
    <t>Metaraminol (BAN, INN); Metaraminol Bitartrate (FDA, USP, JAN)</t>
  </si>
  <si>
    <t>C01CA09</t>
  </si>
  <si>
    <t>C01CA09 [Cardiovascular System:Cardiac Therapy:Cardiac Stimulants Excl. Cardiac Glycosides:Adrenergic and dopaminergic agents]</t>
  </si>
  <si>
    <t>Adrenergic</t>
  </si>
  <si>
    <t>C[C@H](N)[C@H](O)c1cccc(O)c1</t>
  </si>
  <si>
    <t>Oxytocic</t>
  </si>
  <si>
    <t>CHEMBL1201504</t>
  </si>
  <si>
    <t>Fibrinogen (125I) (INN); Fibrinogen I 125 (USAN); Fibrinogen, I-125 (FDA)</t>
  </si>
  <si>
    <t>Ge Healthcare; Abbott Laboratories Pharmaceutical Products Div</t>
  </si>
  <si>
    <t>V09GB01</t>
  </si>
  <si>
    <t>V09GB01 [Various:Diagnostic Radiopharmaceuticals:Cardiovascular System:Iodine (125I) compounds]</t>
  </si>
  <si>
    <t>Diagnostic Aid (vascular patency); Radioactive Agent</t>
  </si>
  <si>
    <t>CHEMBL1201618</t>
  </si>
  <si>
    <t>Glucagon Hydrochloride (FDA)</t>
  </si>
  <si>
    <t>H04AA01</t>
  </si>
  <si>
    <t>H04AA01 [Systemic Hormonal Preparations, Excl. :Pancreatic Hormones:Glycogenolytic Hormones:Glycogenolytic hormones]</t>
  </si>
  <si>
    <t>CHEMBL1201542</t>
  </si>
  <si>
    <t>Insulin Zinc Susp Extended Purified Beef (FDA)</t>
  </si>
  <si>
    <t>CHEMBL1201831</t>
  </si>
  <si>
    <t>Certolizumab Pegol (BAN, FDA, USAN, INN)</t>
  </si>
  <si>
    <t>CDP-870; PHA-738144</t>
  </si>
  <si>
    <t>Ucb Pharma (Celltech)</t>
  </si>
  <si>
    <t>L04AB05</t>
  </si>
  <si>
    <t>L04AB05 [Antineoplastic And Immunomodulating Agents:Immunosuppressants:Immunosuppressants:Tumor necrosis factor alpha (TNF-a) inhibitors]</t>
  </si>
  <si>
    <t>CHEMBL1201524</t>
  </si>
  <si>
    <t>Technetium Tc 99m Apcitide (USAN, USP); Technetium Tc-99m Apcitide (FDA); Technetium (99mTc) Apcitide (INN)</t>
  </si>
  <si>
    <t>[99MTC]-P246</t>
  </si>
  <si>
    <t>Cis Bio International Sa</t>
  </si>
  <si>
    <t>V09GA07</t>
  </si>
  <si>
    <t>V09GA07 [Various:Diagnostic Radiopharmaceuticals:Cardiovascular System:Technetium (99mTc) compounds]</t>
  </si>
  <si>
    <t>CHEMBL1121</t>
  </si>
  <si>
    <t>Sincalide (BAN, FDA, INN, USAN, USP)</t>
  </si>
  <si>
    <t>SQ-19844</t>
  </si>
  <si>
    <t>V04CC03</t>
  </si>
  <si>
    <t>V04CC03 [Various:Diagnostic Agents:Other Diagnostic Agents:Tests for bile duct patency]</t>
  </si>
  <si>
    <t>CSCC[C@H](NC(=O)[C@H](Cc1ccc(OS(=O)(=O)O)cc1)NC(=O)[C@@H](N)CC(=O)O)C(=O)NCC(=O)N[C@@H](Cc2c[nH]c3ccccc23)C(=O)N[C@@H](CCSC)C(=O)N[C@@H](CC(=O)O)C(=O)N[C@@H](Cc4ccccc4)C(=O)N</t>
  </si>
  <si>
    <t>CHEMBL1208</t>
  </si>
  <si>
    <t>Cinoxacin (BAN, FDA, INN, JAN, USAN, USP)</t>
  </si>
  <si>
    <t>J01MB06</t>
  </si>
  <si>
    <t>J01MB06 [Antiinfectives For Systemic Use:Antibacterials For Systemic Use:Quinolone Antibacterials:Other quinolones]</t>
  </si>
  <si>
    <t>CCN1N=C(C(=O)O)C(=O)c2cc3OCOc3cc12</t>
  </si>
  <si>
    <t>Antipsoriatic</t>
  </si>
  <si>
    <t>CHEMBL1082407</t>
  </si>
  <si>
    <t>Enzalutamide (FDA)</t>
  </si>
  <si>
    <t>CNC(=O)c1ccc(cc1F)N2C(=S)N(C(=O)C2(C)C)c3ccc(C#N)c(c3)C(F)(F)F</t>
  </si>
  <si>
    <t>CHEMBL1200971</t>
  </si>
  <si>
    <t>Cephaloglycin (FDA, USP, USAN); Cefaloglycin (BAN, INN, JAN)</t>
  </si>
  <si>
    <t>CC(=O)OCC1=C(N2[C@H](SC1)[C@H](NC(=O)[C@H](N)c3ccccc3)C2=O)C(=O)O</t>
  </si>
  <si>
    <t>CHEMBL1515</t>
  </si>
  <si>
    <t>Methimazole (FDA, USP); Thiamazole (DCF, BAN, INN, JAN)</t>
  </si>
  <si>
    <t>H03BB52; H03BB02</t>
  </si>
  <si>
    <t>H03BB52 [Systemic Hormonal Preparations, Excl. :Thyroid Therapy:Antithyroid Preparations:Sulfur-containing imidazole derivatives]; H03BB02 [Systemic Hormonal Preparations, Excl. :Thyroid Therapy:Antithyroid Preparations:Sulfur-containing imidazole derivatives]</t>
  </si>
  <si>
    <t>Thyroid Inhibitor</t>
  </si>
  <si>
    <t>CN1C=CNC1=S</t>
  </si>
  <si>
    <t>CHEMBL1201131</t>
  </si>
  <si>
    <t>Piperonyl Butoxide (FDA, BAN)</t>
  </si>
  <si>
    <t>CCCCOCCOCCOCc1cc2OCOc2cc1CCC</t>
  </si>
  <si>
    <t>CHEMBL778</t>
  </si>
  <si>
    <t>Dexmedetomidine (BAN, INN, USAN); Dexmedetomidine Hydrochloride (FDA, USAN)</t>
  </si>
  <si>
    <t>MPV-1440</t>
  </si>
  <si>
    <t>Hospira Inc; Farmos Group Ltd., Finland</t>
  </si>
  <si>
    <t>N05CM18</t>
  </si>
  <si>
    <t>N05CM18 [Nervous System:Psycholeptics:Hypnotics And Sedatives:Other hypnotics and sedatives]</t>
  </si>
  <si>
    <t>Tranquilizer</t>
  </si>
  <si>
    <t>C[C@H](c1c[nH]cn1)c2cccc(C)c2C</t>
  </si>
  <si>
    <t>CHEMBL524004</t>
  </si>
  <si>
    <t>Mepenzolate Bromide (BAN, INN, JAN, USP, FDA)</t>
  </si>
  <si>
    <t>A03AB12</t>
  </si>
  <si>
    <t>A03AB12 [Alimentary Tract And Metabolism:Drugs For Functional Gastrointestinal Disorders:Drugs For Functional Gastrointestinal Disorders:Synthetic anticholinergics, quaternary ammonium compounds]</t>
  </si>
  <si>
    <t>C[N+]1(C)CCCC(C1)OC(=O)C(O)(c2ccccc2)c3ccccc3</t>
  </si>
  <si>
    <t>Antibacterial (topical)</t>
  </si>
  <si>
    <t>CHEMBL1397</t>
  </si>
  <si>
    <t>Posaconazole (BAN, FDA, INN, USAN)</t>
  </si>
  <si>
    <t>SCH-56592</t>
  </si>
  <si>
    <t>Schering Corp</t>
  </si>
  <si>
    <t>J02AC04</t>
  </si>
  <si>
    <t>J02AC04 [Antiinfectives For Systemic Use:Antimycotics For Systemic Use:Antimycotics For Systemic Use:Triazole derivatives]</t>
  </si>
  <si>
    <t>CC[C@@H]([C@H](C)O)N1N=CN(C1=O)c2ccc(cc2)N3CCN(CC3)c4ccc(OC[C@@H]5CO[C@](Cn6cncn6)(C5)c7ccc(F)cc7F)cc4</t>
  </si>
  <si>
    <t>CHEMBL833</t>
  </si>
  <si>
    <t>Ticlopidine (BAN, INN); Ticlopidine Hydrochloride (JAN, USAN, FDA)</t>
  </si>
  <si>
    <t>4-C-32; 53-32C</t>
  </si>
  <si>
    <t>Roche Palo Alto Llc</t>
  </si>
  <si>
    <t>B01AC05</t>
  </si>
  <si>
    <t>B01AC05 [Blood And Blood Forming Organs:Antithrombotic Agents:Antithrombotic Agents:Platelet aggregation inhibitors excl. heparin]</t>
  </si>
  <si>
    <t>Inhibitor (platelet)</t>
  </si>
  <si>
    <t>Clc1ccccc1CN2CCc3sccc3C2</t>
  </si>
  <si>
    <t>CHEMBL1201723</t>
  </si>
  <si>
    <t>Sinecatechins (FDA, USAN)</t>
  </si>
  <si>
    <t>Medigene Ag</t>
  </si>
  <si>
    <t>D06BB12</t>
  </si>
  <si>
    <t>D06BB12 [Dermatologicals:Antibiotics And Chemotherapeutics For Dermatological Use:Chemotherapeutics For Topical Use:Antivirals]</t>
  </si>
  <si>
    <t>CHEMBL1235932</t>
  </si>
  <si>
    <t>Fludeoxyglucose (18F) (INN); Fludeoxyglucose F 18 (USAN, USP); Fludeoxyglucose F-18 (FDA)</t>
  </si>
  <si>
    <t>Weill Medical College Cornell Univ; Feinstein Institute Medical Research; Downstate Clinical Pet Center</t>
  </si>
  <si>
    <t>V09IX04</t>
  </si>
  <si>
    <t>V09IX04 [Various:Diagnostic Radiopharmaceuticals:Tumour Detection:Other diagnostic radiopharmaceuticals for tumour detection]</t>
  </si>
  <si>
    <t>Diagnostic Aid; Radioactive Agent</t>
  </si>
  <si>
    <t>OC[C@H]1O[C@@H](O)[C@H](F)[C@@H](O)[C@@H]1O</t>
  </si>
  <si>
    <t>CHEMBL115</t>
  </si>
  <si>
    <t>Indinavir (BAN, INN, USAN); Indinavir Sulfate (USP, USAN, FDA)</t>
  </si>
  <si>
    <t>L-735524; MK-639</t>
  </si>
  <si>
    <t>Merck Sharp And Dohme Corp; Merck</t>
  </si>
  <si>
    <t>antivirals: HIV protease inhibitors (saquinavir type)</t>
  </si>
  <si>
    <t>-vir (-navir)</t>
  </si>
  <si>
    <t>J05AE02</t>
  </si>
  <si>
    <t>J05AE02 [Antiinfectives For Systemic Use:Antivirals For Systemic Use:Direct Acting Antivirals:Protease inhibitors]</t>
  </si>
  <si>
    <t>CC(C)(C)NC(=O)[C@@H]1CN(Cc2cccnc2)CCN1C[C@@H](O)C[C@@H](Cc3ccccc3)C(=O)N[C@@H]4[C@H](O)Cc5ccccc45</t>
  </si>
  <si>
    <t>CHEMBL1079</t>
  </si>
  <si>
    <t>Tizanidine (BAN, INN); Tizanidine Hydrochloride (FDA, JAN, USAN)</t>
  </si>
  <si>
    <t>AN-021; DS-103-282</t>
  </si>
  <si>
    <t>Acorda Therapeutics Inc</t>
  </si>
  <si>
    <t>M03BX02</t>
  </si>
  <si>
    <t>M03BX02 [Musculo-Skeletal System:Muscle Relaxants:Muscle Relaxants, Centrally Acting Agents:Other centrally acting agents]</t>
  </si>
  <si>
    <t>Antispasmodic</t>
  </si>
  <si>
    <t>Clc1ccc2nsnc2c1NC3=NCCN3</t>
  </si>
  <si>
    <t>CHEMBL1201191</t>
  </si>
  <si>
    <t>Levocetirizine (BAN, USAN, INN); Levocetirizine Dihydrochloride (FDA, USAN)</t>
  </si>
  <si>
    <t>UCB-28556</t>
  </si>
  <si>
    <t>Ucb S.A.; Ucb Inc</t>
  </si>
  <si>
    <t>R06AE09</t>
  </si>
  <si>
    <t>R06AE09 [Respiratory System:Antihistamines For Systemic Use:Antihistamines For Systemic Use:Piperazine derivatives]</t>
  </si>
  <si>
    <t>OC(=O)COCCN1CCN(CC1)[C@H](c2ccccc2)c3ccc(Cl)cc3</t>
  </si>
  <si>
    <t>microsomal triglyceride transfer protein (MTP) inhibitors</t>
  </si>
  <si>
    <t>CHEMBL1560</t>
  </si>
  <si>
    <t>Captopril (BAN, FDA, INN, JAN, USAN, USP)</t>
  </si>
  <si>
    <t>SQ-14225</t>
  </si>
  <si>
    <t>Par Pharmaceutical Inc; Apothecon Inc Div Bristol Myers Squibb</t>
  </si>
  <si>
    <t>C09AA01</t>
  </si>
  <si>
    <t>C09AA01 [Cardiovascular System:Agents Acting On The Renin-Angiotensin System:Ace Inhibitors, Plain:ACE inhibitors, plain]</t>
  </si>
  <si>
    <t>C[C@H](CS)C(=O)N1CCC[C@H]1C(=O)O</t>
  </si>
  <si>
    <t>CHEMBL1200568</t>
  </si>
  <si>
    <t>Talc (FDA, USP)</t>
  </si>
  <si>
    <t>Bryan Corp</t>
  </si>
  <si>
    <t>Dusting Powder; Pharmaceutic Aid (tablet and/or capsule lubricant)</t>
  </si>
  <si>
    <t>[Mg+2].[O-][Si](=O)[O-]</t>
  </si>
  <si>
    <t>CHEMBL1200660</t>
  </si>
  <si>
    <t>Isosorbide (FDA, USP, BAN, INN, JAN, USAN)</t>
  </si>
  <si>
    <t>AT-101</t>
  </si>
  <si>
    <t>Alcon Laboratories Inc</t>
  </si>
  <si>
    <t>O[C@@H]1CO[C@@H]2[C@@H](O)CO[C@H]12</t>
  </si>
  <si>
    <t>CHEMBL744</t>
  </si>
  <si>
    <t>Riluzole (BAN, FDA, INN, USAN)</t>
  </si>
  <si>
    <t>RP-54274</t>
  </si>
  <si>
    <t>N07XX02</t>
  </si>
  <si>
    <t>N07XX02 [Nervous System:Other Nervous System Drugs:Other Nervous System Drugs:Other nervous system drugs]</t>
  </si>
  <si>
    <t>Amyotrophic Lateral Sclerosis Treatment</t>
  </si>
  <si>
    <t>Nc1nc2ccc(OC(F)(F)F)cc2s1</t>
  </si>
  <si>
    <t>CHEMBL1684</t>
  </si>
  <si>
    <t>Bendrofluazide (BAN); Bendroflumethiazide (FDA, INN, JAN, USP)</t>
  </si>
  <si>
    <t>King Pharmaceuticals Inc; Apothecon Inc Div Bristol Myers Squibb</t>
  </si>
  <si>
    <t>C03AA01</t>
  </si>
  <si>
    <t>C03AA01 [Cardiovascular System:Diuretics:Low-Ceiling Diuretics, Thiazides:Thiazides, plain]</t>
  </si>
  <si>
    <t>NS(=O)(=O)c1cc2c(NC(Cc3ccccc3)NS2(=O)=O)cc1C(F)(F)F</t>
  </si>
  <si>
    <t>-cort-; -ster-</t>
  </si>
  <si>
    <t>cortisone derivatives; steroids (androgens, anabolics)</t>
  </si>
  <si>
    <t>CHEMBL865</t>
  </si>
  <si>
    <t>Valdecoxib (BAN, FDA, INN, USAN)</t>
  </si>
  <si>
    <t>SC-65872</t>
  </si>
  <si>
    <t>cyclooxygenase-2 inhibitors</t>
  </si>
  <si>
    <t>M01AH03</t>
  </si>
  <si>
    <t>M01AH03 [Musculo-Skeletal System:Antiinflammatory And Antirheumatic Products:Antiinflammatory And Antirheumatic Products, Non-Steroids:Coxibs]</t>
  </si>
  <si>
    <t>Cc1onc(c2ccccc2)c1c3ccc(cc3)S(=O)(=O)N</t>
  </si>
  <si>
    <t>Diagnostic Aid (blood volume determination); Radioactive Agent</t>
  </si>
  <si>
    <t>CHEMBL1200570</t>
  </si>
  <si>
    <t>Meglumine (FDA, USP, BAN, INN, JAN)</t>
  </si>
  <si>
    <t>Ge Healthcare</t>
  </si>
  <si>
    <t>CNC[C@H](O)[C@@H](O)[C@H](O)[C@H](O)CO</t>
  </si>
  <si>
    <t>CHEMBL1201243</t>
  </si>
  <si>
    <t>Ipodate Sodium (FDA, USP, USAN); Sodium Iopodate (BAN, INN, JAN); Ipodate Calcium (FDA, USP)</t>
  </si>
  <si>
    <t>V08AC08</t>
  </si>
  <si>
    <t>V08AC08 [Various:Contrast Media:X-Ray Contrast Media, Iodinated:Watersoluble, hepatotropic X-ray contrast media]</t>
  </si>
  <si>
    <t>CN(C)\C=N\c1c(I)cc(I)c(CCC(=O)O)c1I</t>
  </si>
  <si>
    <t>CHEMBL1201330</t>
  </si>
  <si>
    <t>Mersalyl (DCF, INN, MI); Mersalyl Sodium (FDA)</t>
  </si>
  <si>
    <t>C03BC01</t>
  </si>
  <si>
    <t>C03BC01 [Cardiovascular System:Diuretics:Low-Ceiling Diuretics, Excl. Thiazides:Mercurial diuretics]</t>
  </si>
  <si>
    <t>CHEMBL2105751</t>
  </si>
  <si>
    <t>Pasireotide (INN, USAN); Pasireotide Diaspartate (FDA)</t>
  </si>
  <si>
    <t>SOM230</t>
  </si>
  <si>
    <t>Novartis Pharmaceuticals Corp; Novartis Ag</t>
  </si>
  <si>
    <t>H01CB05</t>
  </si>
  <si>
    <t>H01CB05 [Systemic Hormonal Preparations, Excl. :Pituitary And Hypothalamic Hormones And Analogues:Hypothalamic Hormones:Somatostatin and analogues]</t>
  </si>
  <si>
    <t>NCCCC[C@H]1NC(=O)[C@H](Cc2c[nH]c3ccccc23)NC(=O)[C@@H](NC(=O)[C@H]4C[C@@H](CN4C(=O)[C@H](Cc5ccccc5)NC(=O)[C@H](Cc6ccc(OCc7ccccc7)cc6)NC1=O)OC(=O)NCCN)c8ccccc8</t>
  </si>
  <si>
    <t>CHEMBL1201323</t>
  </si>
  <si>
    <t>Betazole (INN); Ametazole (BAN); Betazole Hydrochloride (FDA, MI, USP, JAN)</t>
  </si>
  <si>
    <t>V04CG02</t>
  </si>
  <si>
    <t>V04CG02 [Various:Diagnostic Agents:Other Diagnostic Agents:Tests for gastric secretion]</t>
  </si>
  <si>
    <t>NCCc1cc[nH]n1</t>
  </si>
  <si>
    <t>CHEMBL978</t>
  </si>
  <si>
    <t>Methacholine Chloride (FDA, USP, BAN, INN); Methacholine Bromide (NF)</t>
  </si>
  <si>
    <t>Methapharm Inc</t>
  </si>
  <si>
    <t>Cholinergic</t>
  </si>
  <si>
    <t>CC(C[N+](C)(C)C)OC(=O)C</t>
  </si>
  <si>
    <t>CHEMBL1546</t>
  </si>
  <si>
    <t>Hydroxyamphetamine Hydrobromide (FDA, USP); Hydroxyamfetamine (BAN, INN)</t>
  </si>
  <si>
    <t>Pharmics Inc; Akorn Inc</t>
  </si>
  <si>
    <t>Adrenergic (ophthalmic)</t>
  </si>
  <si>
    <t>CC(N)Cc1ccc(O)cc1</t>
  </si>
  <si>
    <t>CHEMBL1963681</t>
  </si>
  <si>
    <t>Avanafil (FDA, INN, USAN)</t>
  </si>
  <si>
    <t>TA-1790</t>
  </si>
  <si>
    <t>Vivus Inc</t>
  </si>
  <si>
    <t>PDE5 inhibitors</t>
  </si>
  <si>
    <t>COc1ccc(CNc2nc(ncc2C(=O)NCc3ncccn3)N4CCC[C@H]4CO)cc1Cl</t>
  </si>
  <si>
    <t>Sclerosing Agent</t>
  </si>
  <si>
    <t>thalidomide derivatives</t>
  </si>
  <si>
    <t>CHEMBL1200539</t>
  </si>
  <si>
    <t>Calcium Carbonate (FDA, USP); Precipitated Calcium Carbonate (JAN)</t>
  </si>
  <si>
    <t>Warner Chilcott Co Llc; Mcneil Consumer Healthcare</t>
  </si>
  <si>
    <t>A02AC01; A12AA04</t>
  </si>
  <si>
    <t>A02AC01 [Alimentary Tract And Metabolism:Drugs For Acid Related Disorders:Antacids:Calcium compounds]; A12AA04 [Alimentary Tract And Metabolism:Mineral Supplements:Calcium:Calcium]</t>
  </si>
  <si>
    <t>[Ca+2].[O-]C(=O)[O-]</t>
  </si>
  <si>
    <t>CHEMBL1077</t>
  </si>
  <si>
    <t>Bromfenac (INN); Bromfenac Sodium (USAN, FDA)</t>
  </si>
  <si>
    <t>AHR-10282B</t>
  </si>
  <si>
    <t>Ista Pharmaceuticals Inc</t>
  </si>
  <si>
    <t>S01BC11</t>
  </si>
  <si>
    <t>S01BC11 [Sensory Organs:Ophthalmologicals:Antiinflammatory Agents:Antiinflammatory agents, non-steroids]</t>
  </si>
  <si>
    <t>Nc1c(CC(=O)O)cccc1C(=O)c2ccc(Br)cc2</t>
  </si>
  <si>
    <t>CHEMBL398707</t>
  </si>
  <si>
    <t>Hydromorphone (BAN, INN); Hydromorphone Hydrochloride (USP, FDA)</t>
  </si>
  <si>
    <t>Purdue Pharmaceutical Products Lp; Purdue Pharma Lp; Mallinckrodt Inc; Hospira Inc</t>
  </si>
  <si>
    <t>N02AA03</t>
  </si>
  <si>
    <t>N02AA03 [Nervous System:Analgesics:Opioids:Natural opium alkaloids]</t>
  </si>
  <si>
    <t>CN1CC[C@@]23[C@H]4CCC(=O)[C@@H]2Oc5c(O)ccc(C[C@@H]14)c35</t>
  </si>
  <si>
    <t>CHEMBL44884</t>
  </si>
  <si>
    <t>Ethambutol (BAN, INN); Ethambutol Hydrochloride (FDA, JAN, USAN, USP)</t>
  </si>
  <si>
    <t>CL-40881</t>
  </si>
  <si>
    <t>Sti Pharma Llc</t>
  </si>
  <si>
    <t>J04AK02</t>
  </si>
  <si>
    <t>J04AK02 [Antiinfectives For Systemic Use:Antimycobacterials:Drugs For Treatment Of Tuberculosis:Other drugs for treatment of tuberculosis]</t>
  </si>
  <si>
    <t>Antibacterial (tuberculostatic)</t>
  </si>
  <si>
    <t>CC[C@@H](CO)NCCN[C@@H](CC)CO</t>
  </si>
  <si>
    <t>Relaxant (smooth muscle)</t>
  </si>
  <si>
    <t>CHEMBL1587</t>
  </si>
  <si>
    <t>Polythiazide (BAN, FDA, INN, JAN, USAN, USP)</t>
  </si>
  <si>
    <t>P-2525</t>
  </si>
  <si>
    <t>Pfizer Laboratories Div Pfizer Inc; Pfizer Inc</t>
  </si>
  <si>
    <t>C03AA05</t>
  </si>
  <si>
    <t>C03AA05 [Cardiovascular System:Diuretics:Low-Ceiling Diuretics, Thiazides:Thiazides, plain]</t>
  </si>
  <si>
    <t>CN1C(CSCC(F)(F)F)Nc2cc(Cl)c(cc2S1(=O)=O)S(=O)(=O)N</t>
  </si>
  <si>
    <t>-erg-; -vin-</t>
  </si>
  <si>
    <t>ergot alkaloid derivatives; vinca alkaloids</t>
  </si>
  <si>
    <t>CHEMBL1419</t>
  </si>
  <si>
    <t>Sibutramine (BAN, INN); Sibutramine Hydrochloride (FDA, USAN)</t>
  </si>
  <si>
    <t>BTS-54524</t>
  </si>
  <si>
    <t>A08AA10</t>
  </si>
  <si>
    <t>A08AA10 [Alimentary Tract And Metabolism:Antiobesity Preparations, Excl. Diet Products:Antiobesity Preparations, Excl. Diet Products:Centrally acting antiobesity products]</t>
  </si>
  <si>
    <t>Anorexic; Antidepressant</t>
  </si>
  <si>
    <t>CC(C)CC(N(C)C)C1(CCC1)c2ccc(Cl)cc2</t>
  </si>
  <si>
    <t>CHEMBL963</t>
  </si>
  <si>
    <t>Oxymorphone (BAN, INN); Oxymorphone Hydrochloride (FDA, USP)</t>
  </si>
  <si>
    <t>CN1CC[C@]23[C@H]4Oc5c(O)ccc(C[C@@H]1[C@]2(O)CCC4=O)c35</t>
  </si>
  <si>
    <t>CHEMBL1200737</t>
  </si>
  <si>
    <t>Colfosceril Palmitate (FDA, BAN, INN, USAN)</t>
  </si>
  <si>
    <t>129Y83</t>
  </si>
  <si>
    <t>R07AA01</t>
  </si>
  <si>
    <t>R07AA01 [Respiratory System:Other Respiratory System Products:Other Respiratory System Products:Lung surfactants]</t>
  </si>
  <si>
    <t>Pulmonary Surfactant</t>
  </si>
  <si>
    <t>CCCCCCCCCCCCCCCC(=O)OC[C@H](COP(=O)([O-])OCC[N+](C)(C)C)OC(=O)CCCCCCCCCCCCCCC</t>
  </si>
  <si>
    <t>Anti-Ulcerative (gastrointestinal)</t>
  </si>
  <si>
    <t>CHEMBL1200598</t>
  </si>
  <si>
    <t>Diethylstilbestrol Diphosphate (FDA, USP); Fosfestrol (BAN, INN, JAN)</t>
  </si>
  <si>
    <t>L02AA04</t>
  </si>
  <si>
    <t>L02AA04 [Antineoplastic And Immunomodulating Agents:Endocrine Therapy:Hormones And Related Agents:Estrogens]</t>
  </si>
  <si>
    <t>Estrogen</t>
  </si>
  <si>
    <t>CC\C(=C(\CC)/c1ccc(OP(=O)(O)O)cc1)\c2ccc(OP(=O)(O)O)cc2</t>
  </si>
  <si>
    <t>PPST agonists (thiazolidene derivatives)</t>
  </si>
  <si>
    <t>CHEMBL1200854</t>
  </si>
  <si>
    <t>Fluphenazine Decanoate (FDA, USP, JAN)</t>
  </si>
  <si>
    <t>Bristol Myers Squibb Co</t>
  </si>
  <si>
    <t>N05AB02</t>
  </si>
  <si>
    <t>N05AB02 [Nervous System:Psycholeptics:Antipsychotics:Phenothiazines with piperazine structure]</t>
  </si>
  <si>
    <t>CCCCCCCCCC(=O)OCCN1CCN(CCCN2c3ccccc3Sc4ccc(cc24)C(F)(F)F)CC1</t>
  </si>
  <si>
    <t>CHEMBL1201056</t>
  </si>
  <si>
    <t>Sulfacytine (FDA, BAN, USAN); Sulfacitine (INN)</t>
  </si>
  <si>
    <t>CI-636</t>
  </si>
  <si>
    <t>Glenwood Inc</t>
  </si>
  <si>
    <t>CCN1C=CC(=NC1=O)NS(=O)(=O)c2ccc(N)cc2</t>
  </si>
  <si>
    <t>CHEMBL1079604</t>
  </si>
  <si>
    <t>Metaxalone (FDA, BAN, INN, USAN)</t>
  </si>
  <si>
    <t>AHR-438</t>
  </si>
  <si>
    <t>Cc1cc(C)cc(OCC2CNC(=O)O2)c1</t>
  </si>
  <si>
    <t>nucleoside antiviral or antineoplastic agents, cytarabine or azarabine derivatives</t>
  </si>
  <si>
    <t>CHEMBL92</t>
  </si>
  <si>
    <t>Docetaxel (BAN, FDA, INN, USAN)</t>
  </si>
  <si>
    <t>RP-56976</t>
  </si>
  <si>
    <t>Sandoz; Hospira Inc; Apotex Inc; Accord Healthcare Inc; Sanofi Aventis Us Llc</t>
  </si>
  <si>
    <t>antineoplastics, taxane derivatives</t>
  </si>
  <si>
    <t>L01CD02</t>
  </si>
  <si>
    <t>L01CD02 [Antineoplastic And Immunomodulating Agents:Antineoplastic Agents:Plant Alkaloids And Other Natural Products:Taxanes]</t>
  </si>
  <si>
    <t>CC(=O)O[C@@]12CO[C@@H]1C[C@H](O)[C@]3(C)[C@@H]2[C@H](OC(=O)c4ccccc4)[C@]5(O)C[C@H](OC(=O)[C@H](O)[C@@H](NC(=O)OC(C)(C)C)c6ccccc6)C(=C([C@@H](O)C3=O)C5(C)C)C</t>
  </si>
  <si>
    <t>CHEMBL1095</t>
  </si>
  <si>
    <t>Ethotoin (BAN, FDA, INN, JAN, USP)</t>
  </si>
  <si>
    <t>Lundbeck Llc</t>
  </si>
  <si>
    <t>N03AB01</t>
  </si>
  <si>
    <t>N03AB01 [Nervous System:Antiepileptics:Antiepileptics:Hydantoin derivatives]</t>
  </si>
  <si>
    <t>CCN1C(=O)NC(C1=O)c2ccccc2</t>
  </si>
  <si>
    <t>CHEMBL1200889</t>
  </si>
  <si>
    <t>Metrizamide (FDA, BAN, INN, JAN, USAN)</t>
  </si>
  <si>
    <t>WIN-39103</t>
  </si>
  <si>
    <t>V08AB01</t>
  </si>
  <si>
    <t>V08AB01 [Various:Contrast Media:X-Ray Contrast Media, Iodinated:Watersoluble, nephrotropic, low osmolar X-ray contrast media]</t>
  </si>
  <si>
    <t>CN(C(=O)C)c1c(I)c(NC(=O)C)c(I)c(C(=O)N[C@H]2[C@@H](O)O[C@H](CO)[C@@H](O)[C@@H]2O)c1I</t>
  </si>
  <si>
    <t>Anti-Anginal; Antihypertensive</t>
  </si>
  <si>
    <t>CHEMBL990</t>
  </si>
  <si>
    <t>Butenafine (BAN, INN); Butenafine Hydrochloride (FDA, JAN, USAN)</t>
  </si>
  <si>
    <t>KP-363</t>
  </si>
  <si>
    <t>Schering Plough Healthcare Products Inc; Mylan Pharmaceuticals Inc</t>
  </si>
  <si>
    <t>D01AE23</t>
  </si>
  <si>
    <t>D01AE23 [Dermatologicals:Antifungals For Dermatological Use:Antifungals For Topical Use:Other antifungals for topical use]</t>
  </si>
  <si>
    <t>CN(Cc1ccc(cc1)C(C)(C)C)Cc2cccc3ccccc23</t>
  </si>
  <si>
    <t>CHEMBL1201328</t>
  </si>
  <si>
    <t>Carphenazine Maleate (FDA, USP, USAN); Carfenazine (BAN, INN)</t>
  </si>
  <si>
    <t>WY-2445</t>
  </si>
  <si>
    <t>CCC(=O)c1ccc2Sc3ccccc3N(CCCN4CCN(CCO)CC4)c2c1</t>
  </si>
  <si>
    <t>CHEMBL938</t>
  </si>
  <si>
    <t>Saralasin (BAN, INN); Saralasin Acetate (FDA, USAN)</t>
  </si>
  <si>
    <t>P-113</t>
  </si>
  <si>
    <t>Procter And Gamble Pharmaceuticals Inc Sub Procter And Gamble Co</t>
  </si>
  <si>
    <t>CNCC(=O)N[C@@H](CCCNC(=N)N)C(=O)N[C@@H](C(C)C)C(=O)N[C@@H](Cc1ccc(O)cc1)C(=O)N[C@@H](C(C)C)C(=O)N[C@@H](Cc2cnc[nH]2)C(=O)N3CCC[C@H]3C(=O)N[C@@H](C)C(=O)O</t>
  </si>
  <si>
    <t>antibiotics obtained from Streptomyces kanamyceticus (related to kanamycin)</t>
  </si>
  <si>
    <t>Sunscreen</t>
  </si>
  <si>
    <t>antineoplastics (camptothecine derivatives)</t>
  </si>
  <si>
    <t>Suppressant (gout)</t>
  </si>
  <si>
    <t>hypnotics/sedatives (zolpidem type)</t>
  </si>
  <si>
    <t>CHEMBL1457</t>
  </si>
  <si>
    <t>Hydrocodone (BAN, INN); Hydrocodone Bitartrate (FDA, USAN, USP)</t>
  </si>
  <si>
    <t>Endo Pharmaceuticals Inc; Cypress Pharmaceutical Inc; Abbvie Inc</t>
  </si>
  <si>
    <t>R05DA03</t>
  </si>
  <si>
    <t>R05DA03 [Respiratory System:Cough And Cold Preparations:Cough Suppressants, Excl. Combinations With Expectorants:Opium alkaloids and derivatives]</t>
  </si>
  <si>
    <t>COc1ccc2C[C@@H]3[C@@H]4CCC(=O)[C@@H]5Oc1c2[C@]45CCN3C</t>
  </si>
  <si>
    <t>tachykinin (neurokinin) receptor antagonists: NK1 receptor antagonists</t>
  </si>
  <si>
    <t>-tant (-pitant)</t>
  </si>
  <si>
    <t>CHEMBL1201464</t>
  </si>
  <si>
    <t>Choriogonadotropin Alfa (BAN, FDA, USAN, INN)</t>
  </si>
  <si>
    <t>Atc Code G03 Ga Gonadotropins</t>
  </si>
  <si>
    <t>G03GA08</t>
  </si>
  <si>
    <t>G03GA08 [Genito Urinary System And Sex Hormones:Sex Hormones And Modulators Of The Genital System:Gonadotropins And Other Ovulation Stimulants:Gonadotropins]</t>
  </si>
  <si>
    <t>non-benzodiazepine anxiolytics, sedatives, hypnotics</t>
  </si>
  <si>
    <t>CHEMBL376488</t>
  </si>
  <si>
    <t>Bedaquiline (INN, USAN); Bedaquiline Fumarate (FDA, USAN)</t>
  </si>
  <si>
    <t>TMC207; R-403323</t>
  </si>
  <si>
    <t>Johnson &amp; Johnson; Janssen Therapeutics Div Janssen Products Lp</t>
  </si>
  <si>
    <t>COc1nc2ccc(Br)cc2cc1[C@@H](c3ccccc3)[C@@](O)(CCN(C)C)c4cccc5ccccc45</t>
  </si>
  <si>
    <t>CHEMBL1324</t>
  </si>
  <si>
    <t>Tolcapone (USP, BAN, FDA, INN, USAN)</t>
  </si>
  <si>
    <t>Ro-40-7592; Ro-407592</t>
  </si>
  <si>
    <t>Valeant Pharmaceuticals North America Llc</t>
  </si>
  <si>
    <t>N04BX01</t>
  </si>
  <si>
    <t>N04BX01 [Nervous System:Anti-Parkinson Drugs:Dopaminergic Agents:Other dopaminergic agents]</t>
  </si>
  <si>
    <t>Antiparkinsonian</t>
  </si>
  <si>
    <t>Cc1ccc(cc1)C(=O)c2cc(O)c(O)c(c2)[N+](=O)[O-]</t>
  </si>
  <si>
    <t>CHEMBL1200522</t>
  </si>
  <si>
    <t>Avobenzone (FDA, USP, INN, USAN)</t>
  </si>
  <si>
    <t>Schering Plough Healthcare Products Inc; Loreal Usa Products Inc</t>
  </si>
  <si>
    <t>COc1ccc(cc1)C(=O)CC(=O)c2ccc(cc2)C(C)(C)C</t>
  </si>
  <si>
    <t>Anti-Allergic; Anti-Asthmatic</t>
  </si>
  <si>
    <t>CHEMBL1201624</t>
  </si>
  <si>
    <t>Beractant (BAN, FDA, USAN)</t>
  </si>
  <si>
    <t>A-60386X</t>
  </si>
  <si>
    <t>CHEMBL1201291</t>
  </si>
  <si>
    <t>Ioxaglic Acid (USP, BAN, INN, JAN, USAN); Ioxaglate Sodium (FDA, USAN); Sodium Ioxaglate (BAN); Ioxaglate Meglumine (FDA, USAN)</t>
  </si>
  <si>
    <t>P-286; MP-302</t>
  </si>
  <si>
    <t>Laboratoires Guerbet, France; Guerbet Llc</t>
  </si>
  <si>
    <t>V08AB03</t>
  </si>
  <si>
    <t>V08AB03 [Various:Contrast Media:X-Ray Contrast Media, Iodinated:Watersoluble, nephrotropic, low osmolar X-ray contrast media]</t>
  </si>
  <si>
    <t>CNC(=O)c1c(I)c(N(C)C(=O)C)c(I)c(C(=O)NCC(=O)Nc2c(I)c(C(=O)O)c(I)c(C(=O)NCCO)c2I)c1I</t>
  </si>
  <si>
    <t>CHEMBL1328</t>
  </si>
  <si>
    <t>Pentagastrin (BAN, FDA, INN, JAN, USAN)</t>
  </si>
  <si>
    <t>AY-6608; ICI-50123</t>
  </si>
  <si>
    <t>V04CG04</t>
  </si>
  <si>
    <t>V04CG04 [Various:Diagnostic Agents:Other Diagnostic Agents:Tests for gastric secretion]</t>
  </si>
  <si>
    <t>Diagnostic Aid (gastric secretion indicator)</t>
  </si>
  <si>
    <t>CSCC[C@H](NC(=O)[C@H](Cc1c[nH]c2ccccc12)NC(=O)CCNC(=O)OC(C)(C)C)C(=O)N[C@@H](CC(=O)O)C(=O)N[C@@H](Cc3ccccc3)C(=O)N</t>
  </si>
  <si>
    <t>Antiglaucoma Agent</t>
  </si>
  <si>
    <t>Vitamin (enzyme co-factor)</t>
  </si>
  <si>
    <t>Diagnostic Aid</t>
  </si>
  <si>
    <t>Antiperistaltic</t>
  </si>
  <si>
    <t>Seattle Genetics</t>
  </si>
  <si>
    <t>Immunomedics</t>
  </si>
  <si>
    <t>CHEMBL2109331</t>
  </si>
  <si>
    <t>Fanolesomab</t>
  </si>
  <si>
    <t>RB5-IgM</t>
  </si>
  <si>
    <t>CHEMBL267936</t>
  </si>
  <si>
    <t>Mecamylamine (BAN, INN); Mecamylamine Hydrochloride (FDA, USP)</t>
  </si>
  <si>
    <t>Targacept Inc</t>
  </si>
  <si>
    <t>C02BB01</t>
  </si>
  <si>
    <t>C02BB01 [Cardiovascular System:Antihypertensives:Antiadrenergic Agents, Ganglion-Blocking:Secondary and tertiary amines]</t>
  </si>
  <si>
    <t>CNC1(C)C2CCC(C2)C1(C)C</t>
  </si>
  <si>
    <t>Anti-Acne</t>
  </si>
  <si>
    <t>CHEMBL1201477</t>
  </si>
  <si>
    <t>Polyestradiol Phosphate (BAN, FDA, MI, INN)</t>
  </si>
  <si>
    <t>LEO-114</t>
  </si>
  <si>
    <t>L02AA02</t>
  </si>
  <si>
    <t>L02AA02 [Antineoplastic And Immunomodulating Agents:Endocrine Therapy:Hormones And Related Agents:Estrogens]</t>
  </si>
  <si>
    <t>CHEMBL1743090</t>
  </si>
  <si>
    <t>Arcitumomab (FDA); Technetium Tc 99m Arcitumomab (USP)</t>
  </si>
  <si>
    <t>IMMU-4Fab'-Tc99m</t>
  </si>
  <si>
    <t>V09IA06</t>
  </si>
  <si>
    <t>V09IA06 [Various:Diagnostic Radiopharmaceuticals:Tumour Detection:Technetium (99mTc) compounds]</t>
  </si>
  <si>
    <t>CHEMBL1908360</t>
  </si>
  <si>
    <t>Everolimus (FDA, INN, USAN)</t>
  </si>
  <si>
    <t>RAD001</t>
  </si>
  <si>
    <t>Novartis Pharmaceuticals Corp; Novartis Pharmaceutical Corp</t>
  </si>
  <si>
    <t>immunosuppressives: immunosuppressant, rapamycin derivatives</t>
  </si>
  <si>
    <t>-imus (-rolimus)</t>
  </si>
  <si>
    <t>L01XE10; L04AA18</t>
  </si>
  <si>
    <t>L01XE10 [Antineoplastic And Immunomodulating Agents:Antineoplastic Agents:Other Antineoplastic Agents:Protein kinase inhibitors]; L04AA18 [Antineoplastic And Immunomodulating Agents:Immunosuppressants:Immunosuppressants:Selective immunosuppressants]</t>
  </si>
  <si>
    <t>CO[C@@H]1C[C@H](C[C@@H](C)[C@@H]2CC(=O)[C@H](C)\C=C(/C)\[C@@H](O)[C@@H](OC)C(=O)[C@H](C)C[C@H](C)\C=C\C=C\C=C(/C)\[C@H](C[C@@H]3CC[C@@H](C)[C@@](O)(O3)C(=O)C(=O)N4CCCC[C@H]4C(=O)O2)OC)CC[C@H]1OCCO</t>
  </si>
  <si>
    <t>antisense oligonucleotides: antivirals</t>
  </si>
  <si>
    <t>-rsen (-virsen)</t>
  </si>
  <si>
    <t>Genetics Institute</t>
  </si>
  <si>
    <t>interleukins: interleukin-2 analogues and derivatives</t>
  </si>
  <si>
    <t>-kin (-leukin)</t>
  </si>
  <si>
    <t>CHEMBL1200922</t>
  </si>
  <si>
    <t>Mebutamate (FDA, BAN, INN, JAN, USAN)</t>
  </si>
  <si>
    <t>W-583</t>
  </si>
  <si>
    <t>N05BC04</t>
  </si>
  <si>
    <t>N05BC04 [Nervous System:Psycholeptics:Anxiolytics:Carbamates]</t>
  </si>
  <si>
    <t>CCC(C)C(C)(COC(=O)N)COC(=O)N</t>
  </si>
  <si>
    <t>CHEMBL1200829</t>
  </si>
  <si>
    <t>Gluconolactone (FDA, USP)</t>
  </si>
  <si>
    <t>OC[C@H]1OC(=O)[C@H](O)[C@@H](O)[C@@H]1O</t>
  </si>
  <si>
    <t>CHEMBL728</t>
  </si>
  <si>
    <t>Prochlorperazine (BAN, FDA, INN, JAN, USP); Prochlorperazine Mesilate (JAN); Prochlorperazine Edisylate (FDA, USP); Prochlorperazine Maleate (FDA, USP, JAN)</t>
  </si>
  <si>
    <t>N05AB04</t>
  </si>
  <si>
    <t>N05AB04 [Nervous System:Psycholeptics:Antipsychotics:Phenothiazines with piperazine structure]</t>
  </si>
  <si>
    <t>Anti-Emetic; Antipsychotic</t>
  </si>
  <si>
    <t>CN1CCN(CCCN2c3ccccc3Sc4ccc(Cl)cc24)CC1</t>
  </si>
  <si>
    <t>cardiotonics (amrinone type)</t>
  </si>
  <si>
    <t>cA2</t>
  </si>
  <si>
    <t>CHEMBL2096633</t>
  </si>
  <si>
    <t>Magnesium Trisilicate (FDA, USP)</t>
  </si>
  <si>
    <t>[Mg+2].[Mg+2].[O-][Si](=O)O[Si]([O-])([O-])O[Si](=O)[O-]</t>
  </si>
  <si>
    <t>CHEMBL1201457</t>
  </si>
  <si>
    <t>Cellulose Sodium Phosphate (FDA, USAN, USP)</t>
  </si>
  <si>
    <t>V03AG01</t>
  </si>
  <si>
    <t>V03AG01 [Various:All Other Therapeutic Products:All Other Therapeutic Products:Drugs for treatment of hypercalcemia]</t>
  </si>
  <si>
    <t>Anti-Urolithic</t>
  </si>
  <si>
    <t>CHEMBL1201628</t>
  </si>
  <si>
    <t>Insulin Susp Protamine Zinc Beef/Pork (FDA)</t>
  </si>
  <si>
    <t>Inhibitor (5-lipoxygenase)</t>
  </si>
  <si>
    <t>Immunomodulator</t>
  </si>
  <si>
    <t>CHEMBL2110554</t>
  </si>
  <si>
    <t>Technetium Tc 99m Etidronate (USP); Technetium Tc-99m Etidronate Kit (FDA)</t>
  </si>
  <si>
    <t>Mallinckrodt Inc; Ge Healthcare</t>
  </si>
  <si>
    <t>antineoplastics (thiotepa derivatives)</t>
  </si>
  <si>
    <t>CHEMBL1103</t>
  </si>
  <si>
    <t>Furazolidone (BAN, FDA, INN, USP)</t>
  </si>
  <si>
    <t>Shire Development Inc</t>
  </si>
  <si>
    <t>G01AX06</t>
  </si>
  <si>
    <t>G01AX06 [Genito Urinary System And Sex Hormones:Gynecological Antiinfectives And Antiseptics:Antiinfectives And Antiseptics, Excl. Combinations:Other antiinfectives and antiseptics]</t>
  </si>
  <si>
    <t>Anti-Infective, Topical; Antiprotozoal (trichomonas, topical)</t>
  </si>
  <si>
    <t>[O-][N+](=O)c1oc(\C=N\N2CCOC2=O)cc1</t>
  </si>
  <si>
    <t>-ster-</t>
  </si>
  <si>
    <t>steroids (androgens, anabolics)</t>
  </si>
  <si>
    <t>trop-</t>
  </si>
  <si>
    <t>antiasthmatics (bradykinin antagonists)</t>
  </si>
  <si>
    <t>Uricosuric</t>
  </si>
  <si>
    <t>CHEMBL2068575</t>
  </si>
  <si>
    <t>Sodium Chromate (51Cr) (INN); Sodium Chromate (51Cr) Injection (JAN); Sodium Chromate Cr 51 (USAN, USP); Sodium Chromate Cr-51 (FDA)</t>
  </si>
  <si>
    <t>Cis Biointernational</t>
  </si>
  <si>
    <t>CHEMBL2218885</t>
  </si>
  <si>
    <t>Verteporfin (BAN, FDA, INN, USAN, USP)</t>
  </si>
  <si>
    <t>CL-318952</t>
  </si>
  <si>
    <t>Valeant Pharmaceuticals International Inc</t>
  </si>
  <si>
    <t>S01LA01</t>
  </si>
  <si>
    <t>S01LA01 [Sensory Organs:Ophthalmologicals:Ocular Vascular Disorder Agents:Antineovascularisation agents]</t>
  </si>
  <si>
    <t>COC(=O)CCC1=C(C)c2cc3nc(cc4[nH]c(cc5nc(cc1[nH]2)c(CCC(=O)O)c5C)c(C=C)c4C)C6=CC=C(C(C(=O)OC)C36C)C(=O)OC.COC(=O)CCc7c(C)c8cc9[nH]c(cc%10nc(cc%11[nH]c(cc7n8)C(=C%11C)CCC(=O)O)C%12(C)C(C(=O)OC)C(=CC=C%10%12)C(=O)OC)c(C)c9C=C</t>
  </si>
  <si>
    <t>CHEMBL1201638</t>
  </si>
  <si>
    <t>Insulin Susp Protamine Zinc Purified Pork (FDA)</t>
  </si>
  <si>
    <t>CHEMBL1626</t>
  </si>
  <si>
    <t>Clemastine (BAN, INN, USAN); Clemastine Fumarate (FDA, USP, BAN, JAN, USAN)</t>
  </si>
  <si>
    <t>HS-592</t>
  </si>
  <si>
    <t>Novartis Pharmaceuticals Corp; Novartis Consumer Health Inc; Novartis</t>
  </si>
  <si>
    <t>R06AA04; R06AA54; D04AA14</t>
  </si>
  <si>
    <t>R06AA04 [Respiratory System:Antihistamines For Systemic Use:Antihistamines For Systemic Use:Aminoalkyl ethers]; R06AA54 [Respiratory System:Antihistamines For Systemic Use:Antihistamines For Systemic Use:Aminoalkyl ethers]; D04AA14 [Dermatologicals:Antipruritics, Incl. Antihistamines, Anesthetics, Etc.:Antipruritics, Incl. Antihistamines, Anesthetics, Etc.:Antihistamines for topical use]</t>
  </si>
  <si>
    <t>CN1CCC[C@@H]1CCO[C@](C)(c2ccccc2)c3ccc(Cl)cc3</t>
  </si>
  <si>
    <t>CHEMBL1201185</t>
  </si>
  <si>
    <t>Lanreotide (BAN, INN); Lanreotide Acetate (FDA, USAN)</t>
  </si>
  <si>
    <t>BIM-23014C</t>
  </si>
  <si>
    <t>Ipsen Pharma Biotech Sas</t>
  </si>
  <si>
    <t>CC(C)[C@@H]1NC(=O)[C@H](CCCCN)NC(=O)[C@@H](Cc2c[nH]c3ccccc23)NC(=O)[C@H](Cc4ccc(O)cc4)NC(=O)[C@H](CSSC[C@H](NC1=O)C(=O)N[C@@H]([C@@H](C)O)C(=O)N)NC(=O)[C@H](N)Cc5ccc6ccccc6c5</t>
  </si>
  <si>
    <t>CHEMBL1430</t>
  </si>
  <si>
    <t>Penicillamine (BAN, FDA, INN, JAN, USAN, USP)</t>
  </si>
  <si>
    <t>Meda Pharmaceuticals Inc; Aton Pharma Inc</t>
  </si>
  <si>
    <t>M01CC01</t>
  </si>
  <si>
    <t>M01CC01 [Musculo-Skeletal System:Antiinflammatory And Antirheumatic Products:Specific Antirheumatic Agents:Penicillamine and similar agents]</t>
  </si>
  <si>
    <t>CC(C)(S)[C@@H](N)C(=O)O</t>
  </si>
  <si>
    <t>CHEMBL1201548</t>
  </si>
  <si>
    <t>Tyloxapol (BAN, FDA, USAN, USP, INN)</t>
  </si>
  <si>
    <t>R05CA01</t>
  </si>
  <si>
    <t>R05CA01 [Respiratory System:Cough And Cold Preparations:Expectorants, Excl. Combinations With Cough Suppressants:Expectorants]</t>
  </si>
  <si>
    <t>Antiseborrheic</t>
  </si>
  <si>
    <t>antiprotozoal substances (metronidazole type)</t>
  </si>
  <si>
    <t>Astrazeneca Lp</t>
  </si>
  <si>
    <t>CHEMBL2108508</t>
  </si>
  <si>
    <t>Interferon Alfa-2a (BAN, FDA, INN, USAN); Interferon Alfa-2a (Genetical Recombination) (JAN)</t>
  </si>
  <si>
    <t>Ro-228181</t>
  </si>
  <si>
    <t>Hoffmann-Laroche; Hoffmann-La Roche</t>
  </si>
  <si>
    <t>L03AB04</t>
  </si>
  <si>
    <t>L03AB04 [Antineoplastic And Immunomodulating Agents:Immunostimulants:Immunostimulants:Interferons]</t>
  </si>
  <si>
    <t>Antineoplastic; Biological Response Modifier</t>
  </si>
  <si>
    <t>CHEMBL2110569</t>
  </si>
  <si>
    <t>Ioflupane (123I) (BAN, INN); Ioflupane I 123 (USAN); Ioflupane I-123 (FDA)</t>
  </si>
  <si>
    <t>V09AB03</t>
  </si>
  <si>
    <t>Ge Healthcare Inc</t>
  </si>
  <si>
    <t>V09AB03 [Various:Diagnostic Radiopharmaceuticals:Central Nervous System:Iodine (123I) compounds]</t>
  </si>
  <si>
    <t>COC(=O)[C@@H]1C2CCC(C[C@@H]1c3ccc(I)cc3)N2CCCF</t>
  </si>
  <si>
    <t>beta 3 adrenoreceptor agonist</t>
  </si>
  <si>
    <t>CHEMBL1256786</t>
  </si>
  <si>
    <t>Formoterol (BAN, INN); Formoterol Fumarate (FDA, JAN, USAN); Formoterol Fumarate Dihydrate (FDA)</t>
  </si>
  <si>
    <t>BD-40A; CGP-25827A; YM-08316</t>
  </si>
  <si>
    <t>Novartis Pharmaceuticals Corp; Mylan Specialty Lp; Merck Sharp And Dohme Corp; Astrazeneca Lp</t>
  </si>
  <si>
    <t>R03AC13</t>
  </si>
  <si>
    <t>R03AC13 [Respiratory System:Drugs For Obstructive Airway Diseases:Adrenergics, Inhalants:Selective beta-2-adrenoreceptor agonists]</t>
  </si>
  <si>
    <t>COc1ccc(CC(C)NCC(O)c2ccc(O)c(NC=O)c2)cc1</t>
  </si>
  <si>
    <t>CHEMBL1201635</t>
  </si>
  <si>
    <t>Insulin Susp Isophane Beef/Pork (FDA)</t>
  </si>
  <si>
    <t>CHEMBL1201642</t>
  </si>
  <si>
    <t>Insulin Zinc Susp Prompt Beef (FDA)</t>
  </si>
  <si>
    <t>antiasthmatics/antiallergics (not acting primarily as antihistamines,leukotriene biosynthesis inhibitors)</t>
  </si>
  <si>
    <t>CHEMBL1201830</t>
  </si>
  <si>
    <t>Rilonacept (FDA, INN, USAN)</t>
  </si>
  <si>
    <t>IL-1 Trap; Interleukin-1 Trap</t>
  </si>
  <si>
    <t>Regeneron</t>
  </si>
  <si>
    <t>receptor molecules, native or modified: interleukins</t>
  </si>
  <si>
    <t>-cept (-nacept)</t>
  </si>
  <si>
    <t>L04AC04</t>
  </si>
  <si>
    <t>L04AC04 [Antineoplastic And Immunomodulating Agents:Immunosuppressants:Immunosuppressants:Interleukin inhibitors]</t>
  </si>
  <si>
    <t>CHEMBL1657</t>
  </si>
  <si>
    <t>Tazarotene (BAN, FDA, INN, USAN)</t>
  </si>
  <si>
    <t>AGN-190168</t>
  </si>
  <si>
    <t>Stiefel Laboratories Inc; Allergan Inc</t>
  </si>
  <si>
    <t>arotinoid derivatives</t>
  </si>
  <si>
    <t>D05AX05</t>
  </si>
  <si>
    <t>D05AX05 [Dermatologicals:Antipsoriatics:Antipsoriatics For Topical Use:Other antipsoriatics for topical use]</t>
  </si>
  <si>
    <t>CCOC(=O)c1ccc(nc1)C#Cc2ccc3SCCC(C)(C)c3c2</t>
  </si>
  <si>
    <t>CHEMBL797</t>
  </si>
  <si>
    <t>Phensuximide (BAN, FDA, INN, USP)</t>
  </si>
  <si>
    <t>N03AD02</t>
  </si>
  <si>
    <t>N03AD02 [Nervous System:Antiepileptics:Antiepileptics:Succinimide derivatives]</t>
  </si>
  <si>
    <t>CN1C(=O)CC(C1=O)c2ccccc2</t>
  </si>
  <si>
    <t>CHEMBL1590</t>
  </si>
  <si>
    <t>Pseudoephedrine (BAN, INN); Pseudoephedrine Sulfate (FDA, USP, USAN); Pseudoephedrine Hydrochloride (FDA, USP, USAN)</t>
  </si>
  <si>
    <t>SCH-4855</t>
  </si>
  <si>
    <t>Central Pharmaceuticals Inc; Bayer Healthcare Llc; Alza Corp; Ah Robins Co; Merck Sharp And Dohme Corp</t>
  </si>
  <si>
    <t>R01BA02; R01BA52</t>
  </si>
  <si>
    <t>R01BA02 [Respiratory System:Nasal Preparations:Nasal Decongestants For Systemic Use:Sympathomimetics]; R01BA52 [Respiratory System:Nasal Preparations:Nasal Decongestants For Systemic Use:Sympathomimetics]</t>
  </si>
  <si>
    <t>Decongestant; Adrenergic (vasoconstrictor)</t>
  </si>
  <si>
    <t>CN[C@@H](C)[C@@H](O)c1ccccc1</t>
  </si>
  <si>
    <t>CHEMBL1200882</t>
  </si>
  <si>
    <t>Monoctanoin (FDA, BAN, USAN)</t>
  </si>
  <si>
    <t>Ethitek Pharmaceuticals Co</t>
  </si>
  <si>
    <t>Anticholelithic (dissolution of gallstones)</t>
  </si>
  <si>
    <t>CCCCCCCC(=O)OC(O)C(O)CO</t>
  </si>
  <si>
    <t>CHEMBL1201486</t>
  </si>
  <si>
    <t>Quinidine Polygalacturonate (FDA)</t>
  </si>
  <si>
    <t>C01BA01</t>
  </si>
  <si>
    <t>C01BA01 [Cardiovascular System:Cardiac Therapy:Antiarrhythmics, Class I And Iii:Antiarrhythmics, class Ia]</t>
  </si>
  <si>
    <t>CHEMBL1261</t>
  </si>
  <si>
    <t>Citric Acid (JAN, USP, FDA); Citric Acid Monohydrate (USP)</t>
  </si>
  <si>
    <t>Hospira Inc; Ferring Pharmaceuticals As; Exalenz Bioscience Ltd; Baxter Healthcare Corp; United Guardian Inc</t>
  </si>
  <si>
    <t>A09AB04</t>
  </si>
  <si>
    <t>A09AB04 [Alimentary Tract And Metabolism:Digestives, Incl. Enzymes:Digestives, Incl. Enzymes:Acid preparations]</t>
  </si>
  <si>
    <t>OC(=O)CC(O)(CC(=O)O)C(=O)O</t>
  </si>
  <si>
    <t>CHEMBL409</t>
  </si>
  <si>
    <t>Bicalutamide (BAN, FDA, USAN, INN)</t>
  </si>
  <si>
    <t>ICI-176334</t>
  </si>
  <si>
    <t>Astrazeneca Uk Ltd</t>
  </si>
  <si>
    <t>L02BB03</t>
  </si>
  <si>
    <t>L02BB03 [Antineoplastic And Immunomodulating Agents:Endocrine Therapy:Hormone Antagonists And Related Agents:Anti-androgens]</t>
  </si>
  <si>
    <t>CC(O)(CS(=O)(=O)c1ccc(F)cc1)C(=O)Nc2ccc(C#N)c(c2)C(F)(F)F</t>
  </si>
  <si>
    <t>CHEMBL1201482</t>
  </si>
  <si>
    <t>Protease (Pancrelipase) (FDA)</t>
  </si>
  <si>
    <t>Janssen Pharmaceuticals Inc; Digestive Care Inc; Aptalis Pharma Us Inc; Abbvie Inc; Organon Usa Inc</t>
  </si>
  <si>
    <t>A09AA02</t>
  </si>
  <si>
    <t>A09AA02 [Alimentary Tract And Metabolism:Digestives, Incl. Enzymes:Digestives, Incl. Enzymes:Enzyme preparations]</t>
  </si>
  <si>
    <t>CHEMBL1301</t>
  </si>
  <si>
    <t>Hydroxystilbamidine (BAN, INN); Hydroxystilbamidine Isethionate (FDA, USP)</t>
  </si>
  <si>
    <t>-(ur)amidine</t>
  </si>
  <si>
    <t>pentamidine derivatives/analogues</t>
  </si>
  <si>
    <t>NC(=N)c1ccc(\C=C\c2ccc(cc2O)C(=N)N)cc1</t>
  </si>
  <si>
    <t>CHEMBL1201747</t>
  </si>
  <si>
    <t>Alcaftadine (FDA, INN, USAN)</t>
  </si>
  <si>
    <t>R-89674</t>
  </si>
  <si>
    <t>Allergan Inc</t>
  </si>
  <si>
    <t>S01GX11</t>
  </si>
  <si>
    <t>S01GX11 [Sensory Organs:Ophthalmologicals:Decongestants And Antiallergics:Other antiallergics]</t>
  </si>
  <si>
    <t>CN1CCC(=C2c3ccccc3CCn4c(C=O)cnc24)CC1</t>
  </si>
  <si>
    <t>CHEMBL1200830</t>
  </si>
  <si>
    <t>Ferrous Sulfate (FDA, USP, JAN)</t>
  </si>
  <si>
    <t>B03AA07; B03AD03</t>
  </si>
  <si>
    <t>B03AA07 [Blood And Blood Forming Organs:Antianemic Preparations:Iron Preparations:Iron bivalent, oral preparations]; B03AD03 [Blood And Blood Forming Organs:Antianemic Preparations:Iron Preparations:Iron in combination with folic acid]</t>
  </si>
  <si>
    <t>CHEMBL1201823</t>
  </si>
  <si>
    <t>Abatacept (BAN, FDA, INN, USAN)</t>
  </si>
  <si>
    <t>BMS-188667; CTLA4-IgG4m; RG-1046; RG-2077</t>
  </si>
  <si>
    <t>Bms</t>
  </si>
  <si>
    <t>receptor molecules, native or modified (a preceding infix should designate the target)</t>
  </si>
  <si>
    <t>L04AA24</t>
  </si>
  <si>
    <t>L04AA24 [Antineoplastic And Immunomodulating Agents:Immunosuppressants:Immunosuppressants:Selective immunosuppressants]</t>
  </si>
  <si>
    <t>CHEMBL1088</t>
  </si>
  <si>
    <t>Mesoridazine (BAN, INN, USAN); Mesoridazine Besylate (FDA, USP)</t>
  </si>
  <si>
    <t>NC-123; TPS-23</t>
  </si>
  <si>
    <t>Novartis Pharmaceuticals Corp; Novartis</t>
  </si>
  <si>
    <t>N05AC03</t>
  </si>
  <si>
    <t>N05AC03 [Nervous System:Psycholeptics:Antipsychotics:Phenothiazines with piperidine structure]</t>
  </si>
  <si>
    <t>CN1CCCCC1CCN2c3ccccc3Sc4ccc(cc24)[S+](C)[O-]</t>
  </si>
  <si>
    <t>CHEMBL1201453</t>
  </si>
  <si>
    <t>Albumin Iodinated I-131 Serum (FDA); Albumin, Iodinated (131I) Human Serum (INN); Albumin, Iodinated (131I) Human Serum, Injection (JAN); Albumin, Iodinated I 131 Serum (USAN, USP); Iodinated (131I) Human Serum Albumin (INN); Iodinated (131I) Human Serum Albumin Injection (JAN)</t>
  </si>
  <si>
    <t>V09XA03</t>
  </si>
  <si>
    <t>V09XA03 [Various:Diagnostic Radiopharmaceuticals:Other Diagnostic Radiopharmaceuticals:Iodine (131I) compounds]</t>
  </si>
  <si>
    <t>Diagnostic Aid (blood volume determination); Diagnostic Aid (intrathecal imaging); Radioactive Agent</t>
  </si>
  <si>
    <t>CHEMBL2028663</t>
  </si>
  <si>
    <t>Dabrafenib (INN, USAN); Dabrafenib Mesylate (FDA, USAN)</t>
  </si>
  <si>
    <t>GSK2118436A; GSK2118436B; Methane Sulfonate Salt</t>
  </si>
  <si>
    <t>raf kinase inhibitors</t>
  </si>
  <si>
    <t>CC(C)(C)c1nc(c2cccc(NS(=O)(=O)c3c(F)cccc3F)c2F)c(s1)c4ccnc(N)n4</t>
  </si>
  <si>
    <t>CHEMBL1201664</t>
  </si>
  <si>
    <t>Insulin Aspart Protamine Recombinant (FDA)</t>
  </si>
  <si>
    <t>CHEMBL1113</t>
  </si>
  <si>
    <t>Amoxapine (BAN, FDA, INN, JAN, USAN, USP)</t>
  </si>
  <si>
    <t>CL-67772</t>
  </si>
  <si>
    <t>N06AA17</t>
  </si>
  <si>
    <t>N06AA17 [Nervous System:Psychoanaleptics:Antidepressants:Non-selective monoamine reuptake inhibitors]</t>
  </si>
  <si>
    <t>Clc1ccc2Oc3ccccc3N=C(N4CCNCC4)c2c1</t>
  </si>
  <si>
    <t>CHEMBL1425</t>
  </si>
  <si>
    <t>Mercaptopurine (USP, BAN, INN, JAN, FDA)</t>
  </si>
  <si>
    <t>Teva Pharmaceuticals Usa Inc</t>
  </si>
  <si>
    <t>L01BB02</t>
  </si>
  <si>
    <t>L01BB02 [Antineoplastic And Immunomodulating Agents:Antineoplastic Agents:Antimetabolites:Purine analogues]</t>
  </si>
  <si>
    <t>Sc1ncnc2nc[nH]c12</t>
  </si>
  <si>
    <t>CHEMBL11359</t>
  </si>
  <si>
    <t>Cisplatin (BAN, FDA, INN, JAN, USAN, USP)</t>
  </si>
  <si>
    <t>CIS-DDP</t>
  </si>
  <si>
    <t>Hq Specialty Pharma Corp</t>
  </si>
  <si>
    <t>L01XA01</t>
  </si>
  <si>
    <t>L01XA01 [Antineoplastic And Immunomodulating Agents:Antineoplastic Agents:Other Antineoplastic Agents:Platinum compounds]</t>
  </si>
  <si>
    <t>CHEMBL1537</t>
  </si>
  <si>
    <t>Azlocillin (BAN, INN, USAN); Azlocillin Sodium (FDA, USP)</t>
  </si>
  <si>
    <t>J01CA09</t>
  </si>
  <si>
    <t>J01CA09 [Antiinfectives For Systemic Use:Antibacterials For Systemic Use:Beta-Lactam Antibacterials, Penicillins:Penicillins with extended spectrum]</t>
  </si>
  <si>
    <t>CC1(C)S[C@@H]2[C@H](NC(=O)[C@H](NC(=O)N3CCNC3=O)c4ccccc4)C(=O)N2[C@H]1C(=O)O</t>
  </si>
  <si>
    <t>CHEMBL908</t>
  </si>
  <si>
    <t>Chlorprothixene (BAN, FDA, INN, JAN, USAN, USP)</t>
  </si>
  <si>
    <t>N-714; Ro-4-0403; Ro-40403</t>
  </si>
  <si>
    <t>N05AF03</t>
  </si>
  <si>
    <t>N05AF03 [Nervous System:Psycholeptics:Antipsychotics:Thioxanthene derivatives]</t>
  </si>
  <si>
    <t>CN(C)CC\C=C/1\c2ccccc2Sc3ccc(Cl)cc13</t>
  </si>
  <si>
    <t>CHEMBL191</t>
  </si>
  <si>
    <t>Losartan (BAN, INN); Losartan Potassium (USP, FDA, USAN)</t>
  </si>
  <si>
    <t>DuP-753</t>
  </si>
  <si>
    <t>Merck Research Laboratories Div Merck Co Inc; Merck And Co Inc</t>
  </si>
  <si>
    <t>C09CA01</t>
  </si>
  <si>
    <t>C09CA01 [Cardiovascular System:Agents Acting On The Renin-Angiotensin System:Angiotensin Ii Antagonists, Plain:Angiotensin II antagonists, plain]</t>
  </si>
  <si>
    <t>CCCCc1nc(Cl)c(CO)n1Cc2ccc(cc2)c3ccccc3c4nnn[nH]4</t>
  </si>
  <si>
    <t>CHEMBL2105717</t>
  </si>
  <si>
    <t>Cabozantinib (INN, USAN); Cabozantinib S-Malate (FDA, USAN)</t>
  </si>
  <si>
    <t>XL-184</t>
  </si>
  <si>
    <t>Exelixis Inc; Exelixis</t>
  </si>
  <si>
    <t>COc1cc2nccc(Oc3ccc(NC(=O)C4(CC4)C(=O)Nc5ccc(F)cc5)cc3)c2cc1OC</t>
  </si>
  <si>
    <t>-ase; peg-</t>
  </si>
  <si>
    <t>enzymes; PEGylated compounds</t>
  </si>
  <si>
    <t>antimigraine agents (5-HT1 receptor agonists),sumatriptan derivatives</t>
  </si>
  <si>
    <t>Antimigraine</t>
  </si>
  <si>
    <t>CHEMBL448</t>
  </si>
  <si>
    <t>Pentobarbital (BAN, FDA, INN, USP); Pentobarbital Calcium (JAN); Pentobarbital Sodium (FDA, JAN, USP)</t>
  </si>
  <si>
    <t>Halsey Drug Co Inc; Everylife; Elkins Sinn Div Ah Robins Co Inc; Anabolic Inc; Oak Pharmaceuticals Inc</t>
  </si>
  <si>
    <t>N05CA01</t>
  </si>
  <si>
    <t>N05CA01 [Nervous System:Psycholeptics:Hypnotics And Sedatives:Barbiturates, plain]</t>
  </si>
  <si>
    <t>CCCC(C)C1(CC)C(=O)NC(=O)NC1=O</t>
  </si>
  <si>
    <t>antivirals: antivirals (acyclovir type)</t>
  </si>
  <si>
    <t>-vir (-ciclovir)</t>
  </si>
  <si>
    <t>CHEMBL591</t>
  </si>
  <si>
    <t>Ethchlorvynol (BAN, FDA, INN, USP)</t>
  </si>
  <si>
    <t>N05CM08</t>
  </si>
  <si>
    <t>N05CM08 [Nervous System:Psycholeptics:Hypnotics And Sedatives:Other hypnotics and sedatives]</t>
  </si>
  <si>
    <t>CCC(O)(\C=C\Cl)C#C</t>
  </si>
  <si>
    <t>CHEMBL1201168</t>
  </si>
  <si>
    <t>Isocarboxazid (FDA, USP, BAN, INN)</t>
  </si>
  <si>
    <t>Validus Pharmaceuticals Inc</t>
  </si>
  <si>
    <t>N06AF01</t>
  </si>
  <si>
    <t>N06AF01 [Nervous System:Psychoanaleptics:Antidepressants:Monoamine oxidase inhibitors, non-selective]</t>
  </si>
  <si>
    <t>Cc1onc(c1)C(=O)NNCc2ccccc2</t>
  </si>
  <si>
    <t>antimycobacterials (diaminodiphenylsulfone derivatives)</t>
  </si>
  <si>
    <t>CHEMBL1201046</t>
  </si>
  <si>
    <t>Ceforanide (FDA, USP, BAN, INN, USAN)</t>
  </si>
  <si>
    <t>BL-S786</t>
  </si>
  <si>
    <t>Bristol Laboratories Inc Div Bristol Myers Co</t>
  </si>
  <si>
    <t>J01DC11</t>
  </si>
  <si>
    <t>J01DC11 [Antiinfectives For Systemic Use:Antibacterials For Systemic Use:Other Beta-Lactam Antibacterials:Second-generation cephalosporins]</t>
  </si>
  <si>
    <t>NCc1ccccc1CC(=O)N[C@H]2[C@H]3SCC(=C(N3C2=O)C(=O)O)CSc4nnnn4CC(=O)O</t>
  </si>
  <si>
    <t>fibrinogen receptor antagonists (glycoprotein IIb/IIIa receptor antagonists)</t>
  </si>
  <si>
    <t>Blood Volume Supporter</t>
  </si>
  <si>
    <t>CHEMBL2109524</t>
  </si>
  <si>
    <t>Sulesomab Tc</t>
  </si>
  <si>
    <t>IMMU-MN-3</t>
  </si>
  <si>
    <t>CHEMBL1444</t>
  </si>
  <si>
    <t>Letrozole (BAN, FDA, INN, USAN, USP)</t>
  </si>
  <si>
    <t>CGS-20267</t>
  </si>
  <si>
    <t>L02BG04</t>
  </si>
  <si>
    <t>L02BG04 [Antineoplastic And Immunomodulating Agents:Endocrine Therapy:Hormone Antagonists And Related Agents:Aromatase inhibitors]</t>
  </si>
  <si>
    <t>N#Cc1ccc(cc1)C(c2ccc(cc2)C#N)n3cncn3</t>
  </si>
  <si>
    <t>CHEMBL303933</t>
  </si>
  <si>
    <t>Piperaquine</t>
  </si>
  <si>
    <t>Clc1ccc2c(ccnc2c1)N3CCN(CCCN4CCN(CC4)c5ccnc6cc(Cl)ccc56)CC3</t>
  </si>
  <si>
    <t>CHEMBL2110565</t>
  </si>
  <si>
    <t>Technetium Tc 99m Oxidronate (USP); Technetium Tc-99m Oxidronate Kit (FDA)</t>
  </si>
  <si>
    <t>V09BA01</t>
  </si>
  <si>
    <t>V09BA01 [Various:Diagnostic Radiopharmaceuticals:Skeleton:Technetium (99mTc) compounds]</t>
  </si>
  <si>
    <t>Diagnostic Aid (skeletal imaging); Radioactive Agent</t>
  </si>
  <si>
    <t>antihypertensives (hydrazine-phthalazines)</t>
  </si>
  <si>
    <t>CHEMBL2109380</t>
  </si>
  <si>
    <t>Votumumab Tc</t>
  </si>
  <si>
    <t>88bv59</t>
  </si>
  <si>
    <t>CHEMBL524</t>
  </si>
  <si>
    <t>Methoxamine (BAN, INN); Methoxamine Hydrochloride (FDA, USP, JAN)</t>
  </si>
  <si>
    <t>C01CA10</t>
  </si>
  <si>
    <t>C01CA10 [Cardiovascular System:Cardiac Therapy:Cardiac Stimulants Excl. Cardiac Glycosides:Adrenergic and dopaminergic agents]</t>
  </si>
  <si>
    <t>COc1ccc(OC)c(c1)C(O)C(C)N</t>
  </si>
  <si>
    <t>CHEMBL2103754</t>
  </si>
  <si>
    <t>Secretin (BAN, DCF, FDA, INN, JAN, MI, USAN)</t>
  </si>
  <si>
    <t>Ferring Pharmaceuticals Inc</t>
  </si>
  <si>
    <t>V04CK01</t>
  </si>
  <si>
    <t>V04CK01 [Various:Diagnostic Agents:Other Diagnostic Agents:Tests for pancreatic function]</t>
  </si>
  <si>
    <t>CC(C)C[C@H](NC(=O)CNC(=O)[C@H](CCC(=O)N)NC(=O)[C@H](CC(C)C)NC(=O)[C@H](CC(C)C)NC(=O)[C@H](CCCNC(=N)N)NC(=O)[C@H](CCC(=O)N)NC(=O)[C@H](CC(C)C)NC(=O)[C@H](CCCNC(=N)N)NC(=O)[C@H](C)NC(=O)[C@H](CO)NC(=O)[C@H](CCC(=O)O)NC(=O)[C@H](CCCNC(=N)N)NC(=O)[C@H](CC(C)C)NC(=O)[C@H](CCCNC(=N)N)NC(=O)[C@H](CO)NC(=O)[C@H](CC(C)C)NC(=O)[C@H](CCC(=O)O)NC(=O)[C@H](CO)NC(=O)[C@@H](NC(=O)[C@H](Cc1ccccc1)NC(=O)[C@@H](NC(=O)CNC(=O)[C@H](CC(=O)O)NC(=O)[C@H](CO)NC(=O)[C@@H](N)Cc2cnc[nH]2)[C@@H](C)O)[C@@H](C)O)C(=O)N[C@@H](C(C)C)C(=O)N</t>
  </si>
  <si>
    <t>CHEMBL2021424</t>
  </si>
  <si>
    <t>Potassium Sulfate (FDA, JAN, USAN)</t>
  </si>
  <si>
    <t>Braintree Laboratories Inc</t>
  </si>
  <si>
    <t>[K+].[K+].[O-]S(=O)(=O)[O-]</t>
  </si>
  <si>
    <t>CHEMBL1456</t>
  </si>
  <si>
    <t>Mycophenolate Mofetil (USAN, FDA); Mycophenolate Mofetil Hydrochloride (FDA, USAN)</t>
  </si>
  <si>
    <t>RS-61443; RS-61443-190</t>
  </si>
  <si>
    <t>COc1c(C)c2COC(=O)c2c(O)c1C\C=C(/C)\CCC(=O)OCCN3CCOCC3</t>
  </si>
  <si>
    <t>CHEMBL1072</t>
  </si>
  <si>
    <t>Bumetanide (BAN, FDA, INN, JAN, USAN, USP)</t>
  </si>
  <si>
    <t>Ro-10-6338; Ro-106338</t>
  </si>
  <si>
    <t>C03CA02</t>
  </si>
  <si>
    <t>C03CA02 [Cardiovascular System:Diuretics:High-Ceiling Diuretics:Sulfonamides, plain]</t>
  </si>
  <si>
    <t>CCCCNc1cc(cc(c1Oc2ccccc2)S(=O)(=O)N)C(=O)O</t>
  </si>
  <si>
    <t>CHEMBL702</t>
  </si>
  <si>
    <t>Piperacillin (BAN, INN, USP); Piperacillin Sodium (FDA, USP, JAN, USAN)</t>
  </si>
  <si>
    <t>CL-227193; T-1220</t>
  </si>
  <si>
    <t>J01CA12</t>
  </si>
  <si>
    <t>J01CA12 [Antiinfectives For Systemic Use:Antibacterials For Systemic Use:Beta-Lactam Antibacterials, Penicillins:Penicillins with extended spectrum]</t>
  </si>
  <si>
    <t>CCN1CCN(C(=O)N[C@@H](C(=O)N[C@H]2[C@H]3SC(C)(C)[C@@H](N3C2=O)C(=O)O)c4ccccc4)C(=O)C1=O</t>
  </si>
  <si>
    <t>CHEMBL1200770</t>
  </si>
  <si>
    <t>Iocetamic Acid (FDA, USP, BAN, INN, USAN)</t>
  </si>
  <si>
    <t>MP-620</t>
  </si>
  <si>
    <t>V08AC07</t>
  </si>
  <si>
    <t>V08AC07 [Various:Contrast Media:X-Ray Contrast Media, Iodinated:Watersoluble, hepatotropic X-ray contrast media]</t>
  </si>
  <si>
    <t>CC(CN(C(=O)C)c1c(I)cc(I)c(N)c1I)C(=O)O</t>
  </si>
  <si>
    <t>CHEMBL2007641</t>
  </si>
  <si>
    <t>Pertuzumab (BAN, FDA, INN, USAN)</t>
  </si>
  <si>
    <t>RG-1273; Rhumab 2C4; Rhumab-2C4</t>
  </si>
  <si>
    <t>L01XC13</t>
  </si>
  <si>
    <t>L01XC13 [Antineoplastic And Immunomodulating Agents:Antineoplastic Agents:Other Antineoplastic Agents:Monoclonal antibodies]</t>
  </si>
  <si>
    <t>Monoclonal Antibody (antithrombotic)</t>
  </si>
  <si>
    <t>CHEMBL1201506</t>
  </si>
  <si>
    <t>Gemtuzumab Ozogamicin (FDA, USAN)</t>
  </si>
  <si>
    <t>CDP-771; CMA-676; CMC-676; WAY-CMA-676</t>
  </si>
  <si>
    <t>L01XC05</t>
  </si>
  <si>
    <t>L01XC05 [Antineoplastic And Immunomodulating Agents:Antineoplastic Agents:Other Antineoplastic Agents:Monoclonal antibodies]</t>
  </si>
  <si>
    <t>CHEMBL1680</t>
  </si>
  <si>
    <t>Octreotide (BAN, INN, USAN); Octreotide Acetate (FDA, JAN, USAN); Octreotide Pamoate (USAN)</t>
  </si>
  <si>
    <t>SMS-201-995; SMS 201-995 AC; SMS-201-995 AC; SMS 201-995 PA; SMS PA</t>
  </si>
  <si>
    <t>H01CB02</t>
  </si>
  <si>
    <t>H01CB02 [Systemic Hormonal Preparations, Excl. :Pituitary And Hypothalamic Hormones And Analogues:Hypothalamic Hormones:Somatostatin and analogues]</t>
  </si>
  <si>
    <t>Antisecretory (gastric); Antineoplastic</t>
  </si>
  <si>
    <t>C[C@@H](O)[C@@H](CO)NC(=O)[C@@H]1CSSC[C@H](NC(=O)[C@H](N)Cc2ccccc2)C(=O)N[C@@H](Cc3ccccc3)C(=O)N[C@H](Cc4c[nH]c5ccccc45)C(=O)N[C@@H](CCCCN)C(=O)N[C@@H]([C@@H](C)O)C(=O)N1</t>
  </si>
  <si>
    <t>CHEMBL54</t>
  </si>
  <si>
    <t>Haloperidol (BAN, FDA, INN, JAN, USAN, USP); Haloperidol Lactate (FDA)</t>
  </si>
  <si>
    <t>MCN-JR-1625; R-1625</t>
  </si>
  <si>
    <t>Ortho Mcneil Pharmaceutical Inc; Ortho Mcneil Pharmaceutical; Janssen Pharmaceuticals Inc</t>
  </si>
  <si>
    <t>N05AD01</t>
  </si>
  <si>
    <t>N05AD01 [Nervous System:Psycholeptics:Antipsychotics:Butyrophenone derivatives]</t>
  </si>
  <si>
    <t>Antidyskinetic (in gilles de la tourette's disease); Antipsychotic</t>
  </si>
  <si>
    <t>OC1(CCN(CCCC(=O)c2ccc(F)cc2)CC1)c3ccc(Cl)cc3</t>
  </si>
  <si>
    <t>antithrombotics (thromboxane A2 receptor antagonists)</t>
  </si>
  <si>
    <t>Immunosuppressant</t>
  </si>
  <si>
    <t>CHEMBL1198857</t>
  </si>
  <si>
    <t>Vilanterol (INN, USAN); Vilanterol Trifenatate (FDA, USAN)</t>
  </si>
  <si>
    <t>GW642444X; GW642444M</t>
  </si>
  <si>
    <t>OCc1cc(ccc1O)[C@@H](O)CNCCCCCCOCCOCc2c(Cl)cccc2Cl</t>
  </si>
  <si>
    <t>CHEMBL533</t>
  </si>
  <si>
    <t>Ibutilide (BAN, INN); Ibutilide Fumarate (FDA, USAN)</t>
  </si>
  <si>
    <t>U-70226E</t>
  </si>
  <si>
    <t>C01BD05</t>
  </si>
  <si>
    <t>C01BD05 [Cardiovascular System:Cardiac Therapy:Antiarrhythmics, Class I And Iii:Antiarrhythmics, class III]</t>
  </si>
  <si>
    <t>CCCCCCCN(CC)CCCC(O)c1ccc(NS(=O)(=O)C)cc1</t>
  </si>
  <si>
    <t>Oxytocic; Prostaglandin</t>
  </si>
  <si>
    <t>CHEMBL1201497</t>
  </si>
  <si>
    <t>Insulin Glargine (BAN, INN, USAN); Insulin Glargine Recombinant (FDA)</t>
  </si>
  <si>
    <t>HOE-71GT; HOE-901</t>
  </si>
  <si>
    <t>A10AE04</t>
  </si>
  <si>
    <t>A10AE04 [Alimentary Tract And Metabolism:Drugs Used In Diabetes:Insulins And Analogues:Insulins and analogues for injection, long-acting]</t>
  </si>
  <si>
    <t>uracil type antineoplastics</t>
  </si>
  <si>
    <t>Actelion Pharmaceuticals Ltd</t>
  </si>
  <si>
    <t>CHEMBL178</t>
  </si>
  <si>
    <t>Daunorubicin (BAN, INN); Daunorubicin Hydrochloride (JAN, USAN, USP, FDA); Daunorubicin Citrate (FDA)</t>
  </si>
  <si>
    <t>FI-6339; FI-6339 [As The Base]; NDC-0082-4155; RP-13057; RP-13057 [As The Base)</t>
  </si>
  <si>
    <t>Wyeth Ayerst Research; Galen Ltd; Bedford Laboratories Div Ben Venue Laboratories Inc</t>
  </si>
  <si>
    <t>L01DB02</t>
  </si>
  <si>
    <t>L01DB02 [Antineoplastic And Immunomodulating Agents:Antineoplastic Agents:Cytotoxic Antibiotics And Related Substances:Anthracyclines and related substances]</t>
  </si>
  <si>
    <t>COc1cccc2C(=O)c3c(O)c4C[C@](O)(C[C@H](O[C@H]5C[C@H](N)[C@H](O)[C@H](C)O5)c4c(O)c3C(=O)c12)C(=O)C</t>
  </si>
  <si>
    <t>CHEMBL1200865</t>
  </si>
  <si>
    <t>Loteprednol Etabonate (FDA, USAN); Loteprednol (BAN, INN)</t>
  </si>
  <si>
    <t>CDDD-5604; HGP-1; P-5604</t>
  </si>
  <si>
    <t>Pharmos Corp; Bausch And Lomb Inc</t>
  </si>
  <si>
    <t>S01BA14</t>
  </si>
  <si>
    <t>S01BA14 [Sensory Organs:Ophthalmologicals:Antiinflammatory Agents:Corticosteroids, plain]</t>
  </si>
  <si>
    <t>Anti-Inflammatory (topical)</t>
  </si>
  <si>
    <t>CCOC(=O)O[C@@]1(CC[C@H]2[C@@H]3CCC4=CC(=O)C=C[C@]4(C)[C@H]3[C@@H](O)C[C@]12C)C(=O)OCCl</t>
  </si>
  <si>
    <t>CHEMBL1743091</t>
  </si>
  <si>
    <t>Satumomab Pendetide</t>
  </si>
  <si>
    <t>B72.3; CYT-099</t>
  </si>
  <si>
    <t>CHEMBL2110566</t>
  </si>
  <si>
    <t>Technetium Tc 99m Tetrofosmin (USP); Technetium Tc-99m Tetrofosmin Kit (FDA)</t>
  </si>
  <si>
    <t>V09GA02</t>
  </si>
  <si>
    <t>V09GA02 [Various:Diagnostic Radiopharmaceuticals:Cardiovascular System:Technetium (99mTc) compounds]</t>
  </si>
  <si>
    <t>CHEMBL730</t>
  </si>
  <si>
    <t>Glyceryl Trinitrate (BAN); Nitroglycerin (FDA, JAN, USP)</t>
  </si>
  <si>
    <t>Hospira Inc; G Pohl Boskamp Gmbh And Co; Baxter Healthcare Corp; Aptalis Pharma Ltd; Key Pharmaceuticals Inc Sub Schering Plough Corp</t>
  </si>
  <si>
    <t>C01DA02; C01DA52; C05AE01</t>
  </si>
  <si>
    <t>C01DA02 [Cardiovascular System:Cardiac Therapy:Vasodilators Used In Cardiac Diseases:Organic nitrates]; C01DA52 [Cardiovascular System:Cardiac Therapy:Vasodilators Used In Cardiac Diseases:Organic nitrates]; C05AE01 [Cardiovascular System:Vasoprotectives:Agents For Treatment Of Hemorrhoids And Anal :Muscle relaxants]</t>
  </si>
  <si>
    <t>[O-][N+](=O)OCC(CO[N+](=O)[O-])O[N+](=O)[O-]</t>
  </si>
  <si>
    <t>CHEMBL1201866</t>
  </si>
  <si>
    <t>Liraglutide (INN, USAN); Liraglutide Recombinant (FDA)</t>
  </si>
  <si>
    <t>NN2211; NNC-90-1170</t>
  </si>
  <si>
    <t>peptides: GLP peptide analogs</t>
  </si>
  <si>
    <t>-tide (-glutide)</t>
  </si>
  <si>
    <t>A10BX07</t>
  </si>
  <si>
    <t>A10BX07 [Alimentary Tract And Metabolism:Drugs Used In Diabetes:Blood Glucose Lowering Drugs, Excl. Insulins:Other blood glucose lowering drugs, excl. insulins]</t>
  </si>
  <si>
    <t>CHEMBL723</t>
  </si>
  <si>
    <t>Carvedilol (BAN, FDA, INN, JAN, USAN); Carvedilol Phosphate (FDA, USAN)</t>
  </si>
  <si>
    <t>BM 14.190; BM-14-190; BM-14.190; SK&amp;F-105517-D</t>
  </si>
  <si>
    <t>SmithKline Beecham Corp Dba GlaxoSmithKline; Sb Pharmco Puerto Rico Inc</t>
  </si>
  <si>
    <t>C07AG02</t>
  </si>
  <si>
    <t>C07AG02 [Cardiovascular System:Beta Blocking Agents:Beta Blocking Agents:Alpha and beta blocking agents]</t>
  </si>
  <si>
    <t>COc1ccccc1OCCNCC(O)COc2cccc3[nH]c4ccccc4c23</t>
  </si>
  <si>
    <t>CHEMBL2108184</t>
  </si>
  <si>
    <t>Crofelemer (FDA, USAN)</t>
  </si>
  <si>
    <t>SP-303</t>
  </si>
  <si>
    <t>CHEMBL1201637</t>
  </si>
  <si>
    <t>Lipase (Pancrelipase) (FDA)</t>
  </si>
  <si>
    <t>CHEMBL1201545</t>
  </si>
  <si>
    <t>Insulin Susp Isophane Beef (FDA)</t>
  </si>
  <si>
    <t>CHEMBL192</t>
  </si>
  <si>
    <t>Sildenafil (BAN, INN); Sildenafil Citrate (FDA, USAN)</t>
  </si>
  <si>
    <t>UK-92480; UK-9248010; UK-92480-10</t>
  </si>
  <si>
    <t>Pfizer Ireland Pharmaceuticals; Pfizer Inc</t>
  </si>
  <si>
    <t>G04BE03</t>
  </si>
  <si>
    <t>G04BE03 [Genito Urinary System And Sex Hormones:Urologicals:Urologicals:Drugs used in erectile dysfunction]</t>
  </si>
  <si>
    <t>Impotence Therapy</t>
  </si>
  <si>
    <t>CCCc1nn(C)c2C(=O)NC(=Nc12)c3cc(ccc3OCC)S(=O)(=O)N4CCN(C)CC4</t>
  </si>
  <si>
    <t>CHEMBL1201109</t>
  </si>
  <si>
    <t>Desonide (FDA, BAN, INN, USAN)</t>
  </si>
  <si>
    <t>D-2083; D2083</t>
  </si>
  <si>
    <t>Perrigo New York Inc; Galderma Laboratories Lp; Bayer Pharmaceuticals Corp; Bayer Healthcare Pharmaceuticals Inc Dermatology; Stiefel Laboratories Inc</t>
  </si>
  <si>
    <t>D07AB08; S01BA11</t>
  </si>
  <si>
    <t>D07AB08 [Dermatologicals:Corticosteroids, Dermatological Preparations:Corticosteroids, Plain:Corticosteroids, moderately potent (group II)]; S01BA11 [Sensory Organs:Ophthalmologicals:Antiinflammatory Agents:Corticosteroids, plain]</t>
  </si>
  <si>
    <t>CC1(C)O[C@@H]2C[C@H]3[C@@H]4CCC5=CC(=O)C=C[C@]5(C)[C@H]4[C@@H](O)C[C@]3(C)[C@@]2(O1)C(=O)CO</t>
  </si>
  <si>
    <t>CHEMBL1541</t>
  </si>
  <si>
    <t>Cefixime (BAN, FDA, INN, JAN, USAN, USP)</t>
  </si>
  <si>
    <t>CL-284635; FK-027; FR-17027</t>
  </si>
  <si>
    <t>Lupin Ltd; Lederle Laboratories Div American Cyanamid Co</t>
  </si>
  <si>
    <t>J01DD08</t>
  </si>
  <si>
    <t>J01DD08 [Antiinfectives For Systemic Use:Antibacterials For Systemic Use:Other Beta-Lactam Antibacterials:Third-generation cephalosporins]</t>
  </si>
  <si>
    <t>Nc1nc(cs1)\C(=N\OCC(=O)O)\C(=O)N[C@H]2[C@H]3SCC(=C(N3C2=O)C(=O)O)C=C</t>
  </si>
  <si>
    <t>CHEMBL1789941</t>
  </si>
  <si>
    <t>Ruxolitinib (INN, USAN); Ruxolitinib Phosphate (FDA, USAN)</t>
  </si>
  <si>
    <t>INCB-018424; INCB-018424 Salt</t>
  </si>
  <si>
    <t>Incyte Corp</t>
  </si>
  <si>
    <t>L01XE18</t>
  </si>
  <si>
    <t>L01XE18 [Antineoplastic And Immunomodulating Agents:Antineoplastic Agents:Other Antineoplastic Agents:Protein kinase inhibitors]</t>
  </si>
  <si>
    <t>N#CC[C@H](C1CCCC1)n2cc(cn2)c3ncnc4[nH]ccc34</t>
  </si>
  <si>
    <t>CHEMBL1241</t>
  </si>
  <si>
    <t>Tripelennamine (BAN, INN); Tripelennamine Citrate (FDA, USP); Tripelennamine Hydrochloride (FDA, USP)</t>
  </si>
  <si>
    <t>D04AA04; R06AC04</t>
  </si>
  <si>
    <t>D04AA04 [Dermatologicals:Antipruritics, Incl. Antihistamines, Anesthetics, Etc.:Antipruritics, Incl. Antihistamines, Anesthetics, Etc.:Antihistamines for topical use]; R06AC04 [Respiratory System:Antihistamines For Systemic Use:Antihistamines For Systemic Use:Substituted ethylene diamines]</t>
  </si>
  <si>
    <t>CN(C)CCN(Cc1ccccc1)c2ccccn2</t>
  </si>
  <si>
    <t>CHEMBL1201213</t>
  </si>
  <si>
    <t>Isoetharine (USP, USAN); Isoetarine (BAN, INN); Isoetharine Hydrochloride (FDA, USP); Isoetharine Mesylate (FDA, USP)</t>
  </si>
  <si>
    <t>WIN-3406</t>
  </si>
  <si>
    <t>R03AC07; R03CC06</t>
  </si>
  <si>
    <t>R03AC07 [Respiratory System:Drugs For Obstructive Airway Diseases:Adrenergics, Inhalants:Selective beta-2-adrenoreceptor agonists]; R03CC06 [Respiratory System:Drugs For Obstructive Airway Diseases:Adrenergics For Systemic Use:Selective beta-2-adrenoreceptor agonists]</t>
  </si>
  <si>
    <t>CCC(NC(C)C)C(O)c1ccc(O)c(O)c1</t>
  </si>
  <si>
    <t>CHEMBL1946170</t>
  </si>
  <si>
    <t>Regorafenib (FDA, INN, USAN)</t>
  </si>
  <si>
    <t>BAY-73-4506; BAY-734506 monohydrate</t>
  </si>
  <si>
    <t>Bayer Healthcare Pharmaceuticals Inc</t>
  </si>
  <si>
    <t>L01XE21</t>
  </si>
  <si>
    <t>L01XE21 [Antineoplastic And Immunomodulating Agents:Antineoplastic Agents:Other Antineoplastic Agents:Protein kinase inhibitors]</t>
  </si>
  <si>
    <t>CNC(=O)c1cc(Oc2ccc(NC(=O)Nc3ccc(Cl)c(c3)C(F)(F)F)c(F)c2)ccn1</t>
  </si>
  <si>
    <t>CHEMBL1201532</t>
  </si>
  <si>
    <t>Thyrotropin (FDA)</t>
  </si>
  <si>
    <t>V04CJ01; H01AB01</t>
  </si>
  <si>
    <t>V04CJ01 [Various:Diagnostic Agents:Other Diagnostic Agents:Tests for thyreoidea function]; H01AB01 [Systemic Hormonal Preparations, Excl. :Pituitary And Hypothalamic Hormones And Analogues:Anterior Pituitary Lobe Hormones And Analogues:Thyrotropin]</t>
  </si>
  <si>
    <t>CHEMBL1020</t>
  </si>
  <si>
    <t>Tolmetin (BAN, INN, USAN); Tolmetin Sodium (FDA, USP, JAN, USAN)</t>
  </si>
  <si>
    <t>MCN-2559; McN-2559-21-98</t>
  </si>
  <si>
    <t>Ortho-Mcneil; Ortho Mcneil Janssen Pharmaceuticals Inc</t>
  </si>
  <si>
    <t>M01AB03; M02AA21</t>
  </si>
  <si>
    <t>M01AB03 [Musculo-Skeletal System:Antiinflammatory And Antirheumatic Products:Antiinflammatory And Antirheumatic Products, Non-Steroids:Acetic acid derivatives and related substances]; M02AA21 [Musculo-Skeletal System:Topical Products For Joint And Muscular Pain:Topical Products For Joint And Muscular Pain:Antiinflammatory preparations, non-steroids for topical use]</t>
  </si>
  <si>
    <t>Cc1ccc(cc1)C(=O)c2ccc(CC(=O)O)n2C</t>
  </si>
  <si>
    <t>CHEMBL1738</t>
  </si>
  <si>
    <t>Dexrazoxane (BAN, INN, USAN); Dexrazoxane Hydrochloride (FDA)</t>
  </si>
  <si>
    <t>ADR-529; ICRF-187</t>
  </si>
  <si>
    <t>Pharmacia And Upjohn Co; Pharmacia &amp; Upjohn; Apricus Pharmaceuticals Usa Inc</t>
  </si>
  <si>
    <t>V03AF02</t>
  </si>
  <si>
    <t>V03AF02 [Various:All Other Therapeutic Products:All Other Therapeutic Products:Detoxifying agents for antineoplastic treatment]</t>
  </si>
  <si>
    <t>Cardioprotectant</t>
  </si>
  <si>
    <t>C[C@@H](CN1CC(=O)NC(=O)C1)N2CC(=O)NC(=O)C2</t>
  </si>
  <si>
    <t>CHEMBL1382</t>
  </si>
  <si>
    <t>Tolterodine (BAN, INN, USAN); Tolterodine Tartrate (FDA, USAN)</t>
  </si>
  <si>
    <t>KABI-2234; PNU-200583E</t>
  </si>
  <si>
    <t>Pharmacia And Upjohn Co; Pharmacia &amp; Upjohn</t>
  </si>
  <si>
    <t>G04BD07</t>
  </si>
  <si>
    <t>G04BD07 [Genito Urinary System And Sex Hormones:Urologicals:Urologicals:Drugs for urinary frequency and incontinence]</t>
  </si>
  <si>
    <t>CC(C)N(CC[C@H](c1ccccc1)c2cc(C)ccc2O)C(C)C</t>
  </si>
  <si>
    <t>CHEMBL1744</t>
  </si>
  <si>
    <t>Phendimetrazine (BAN, INN); Phendimetrazine Tartrate (FDA, USP)</t>
  </si>
  <si>
    <t>Wyeth Ayerst Laboratories; Sandoz Inc</t>
  </si>
  <si>
    <t>CC1C(OCCN1C)c2ccccc2</t>
  </si>
  <si>
    <t>CHEMBL544</t>
  </si>
  <si>
    <t>Mequinol (DCF, FDA, INN, USAN)</t>
  </si>
  <si>
    <t>BMS-181158</t>
  </si>
  <si>
    <t>Aqua Pharmaceuticals Llc</t>
  </si>
  <si>
    <t>D11AX06</t>
  </si>
  <si>
    <t>D11AX06 [Dermatologicals:Other Dermatological Preparations:Other Dermatological Preparations:Other dermatologicals]</t>
  </si>
  <si>
    <t>COc1ccc(O)cc1</t>
  </si>
  <si>
    <t>CHEMBL1655</t>
  </si>
  <si>
    <t>Toremifene (BAN, INN); Toremifene Citrate (FDA, USAN)</t>
  </si>
  <si>
    <t>FC-1157a</t>
  </si>
  <si>
    <t>Gtx Inc</t>
  </si>
  <si>
    <t>L02BA02</t>
  </si>
  <si>
    <t>L02BA02 [Antineoplastic And Immunomodulating Agents:Endocrine Therapy:Hormone Antagonists And Related Agents:Anti-estrogens]</t>
  </si>
  <si>
    <t>Anti-Estrogen; Antineoplastic</t>
  </si>
  <si>
    <t>CN(C)CCOc1ccc(cc1)\C(=C(\CCCl)/c2ccccc2)\c3ccccc3</t>
  </si>
  <si>
    <t>CHEMBL1200774</t>
  </si>
  <si>
    <t>Fluprednisolone (FDA, NF, BAN, INN, USAN)</t>
  </si>
  <si>
    <t>U-7800</t>
  </si>
  <si>
    <t>C[C@]12C[C@H](O)[C@H]3[C@@H](C[C@H](F)C4=CC(=O)C=C[C@]34C)[C@@H]1CC[C@]2(O)C(=O)CO</t>
  </si>
  <si>
    <t>CHEMBL1200866</t>
  </si>
  <si>
    <t>Perflubron (FDA, USP, INN, USAN)</t>
  </si>
  <si>
    <t>Alliance Pharmaceutical Corp</t>
  </si>
  <si>
    <t>V08CX01</t>
  </si>
  <si>
    <t>V08CX01 [Various:Contrast Media:Magnetic Resonance Imaging Contrast Media:Other magnetic resonance imaging contrast media]</t>
  </si>
  <si>
    <t>Blood Substitute</t>
  </si>
  <si>
    <t>FC(F)(F)C(F)(F)C(F)(F)C(F)(F)C(F)(F)C(F)(F)C(F)(F)C(F)(F)Br</t>
  </si>
  <si>
    <t>CHEMBL1201719</t>
  </si>
  <si>
    <t>Petrolatum, White (FDA, USP)</t>
  </si>
  <si>
    <t>Stiefel Laboratories Inc</t>
  </si>
  <si>
    <t>Pharmaceutic Aid (ointment base, oleaginous); Protectant (topical)</t>
  </si>
  <si>
    <t>CHEMBL941</t>
  </si>
  <si>
    <t>Imatinib (BAN, INN); Imatinib Mesylate (FDA)</t>
  </si>
  <si>
    <t>STI-571</t>
  </si>
  <si>
    <t>L01XE01</t>
  </si>
  <si>
    <t>L01XE01 [Antineoplastic And Immunomodulating Agents:Antineoplastic Agents:Other Antineoplastic Agents:Protein kinase inhibitors]</t>
  </si>
  <si>
    <t>CN1CCN(Cc2ccc(cc2)C(=O)Nc3ccc(C)c(Nc4nccc(n4)c5cccnc5)c3)CC1</t>
  </si>
  <si>
    <t>CHEMBL1087</t>
  </si>
  <si>
    <t>Mepivacaine (BAN, INN); Mepivacaine Hydrochloride (FDA, USP, JAN)</t>
  </si>
  <si>
    <t>Hospira Inc; Eastman Kodak Co</t>
  </si>
  <si>
    <t>N01BB03; N01BB53</t>
  </si>
  <si>
    <t>N01BB03 [Nervous System:Anesthetics:Anesthetics, Local:Amides]; N01BB53 [Nervous System:Anesthetics:Anesthetics, Local:Amides]</t>
  </si>
  <si>
    <t>CN1CCCCC1C(=O)Nc2c(C)cccc2C</t>
  </si>
  <si>
    <t>CHEMBL1201488</t>
  </si>
  <si>
    <t>Secretin Synthetic Human (FDA)</t>
  </si>
  <si>
    <t>Chirhoclin Inc</t>
  </si>
  <si>
    <t>CHEMBL1480</t>
  </si>
  <si>
    <t>Felodipine (BAN, FDA, INN, USAN, USP)</t>
  </si>
  <si>
    <t>H 154/82; H-154/82</t>
  </si>
  <si>
    <t>Astrazeneca Pharmaceuticals Lp</t>
  </si>
  <si>
    <t>C08CA02</t>
  </si>
  <si>
    <t>C08CA02 [Cardiovascular System:Calcium Channel Blockers:Selective Calcium Channel Blockers With Mainly Vascular Effects:Dihydropyridine derivatives]</t>
  </si>
  <si>
    <t>CCOC(=O)C1=C(C)NC(=C(C1c2cccc(Cl)c2Cl)C(=O)OC)C</t>
  </si>
  <si>
    <t>CHEMBL428647</t>
  </si>
  <si>
    <t>Paclitaxel (BAN, FDA, INN, USAN, USP)</t>
  </si>
  <si>
    <t>BMS-181339-01</t>
  </si>
  <si>
    <t>Hq Specialty Pharma Corp; Abraxis Bioscience Llc</t>
  </si>
  <si>
    <t>L01CD01</t>
  </si>
  <si>
    <t>L01CD01 [Antineoplastic And Immunomodulating Agents:Antineoplastic Agents:Plant Alkaloids And Other Natural Products:Taxanes]</t>
  </si>
  <si>
    <t>CC(=O)O[C@H]1C(=O)[C@]2(C)[C@@H](O)C[C@H]3OC[C@@]3(OC(=O)C)[C@H]2[C@H](OC(=O)c4ccccc4)[C@]5(O)C[C@H](OC(=O)[C@H](O)[C@@H](NC(=O)c6ccccc6)c7ccccc7)C(=C1C5(C)C)C</t>
  </si>
  <si>
    <t>CHEMBL1201507</t>
  </si>
  <si>
    <t>Glatiramer Acetate (BAN, FDA, USAN)</t>
  </si>
  <si>
    <t>COP-1; Copolymer-1</t>
  </si>
  <si>
    <t>Teva Neuroscience Inc</t>
  </si>
  <si>
    <t>L03AX13</t>
  </si>
  <si>
    <t>L03AX13 [Antineoplastic And Immunomodulating Agents:Immunostimulants:Immunostimulants:Other immunostimulants]</t>
  </si>
  <si>
    <t>CHEMBL1290</t>
  </si>
  <si>
    <t>Penbutolol (BAN, INN); Penbutolol Sulfate (FDA, USP, JAN, USAN)</t>
  </si>
  <si>
    <t>HOE-39-893d; HOE-893d</t>
  </si>
  <si>
    <t>Actient Pharmaceuticals Llc</t>
  </si>
  <si>
    <t>C07AA23</t>
  </si>
  <si>
    <t>C07AA23 [Cardiovascular System:Beta Blocking Agents:Beta Blocking Agents:Beta blocking agents, non-selective]</t>
  </si>
  <si>
    <t>CC(C)(C)NC[C@H](O)COc1ccccc1C2CCCC2</t>
  </si>
  <si>
    <t>CHEMBL2107902</t>
  </si>
  <si>
    <t>Technetium (99m Tc) Fanolesomab (FDA); Technetium (99mTc) Fanolesomab (INN); Technetium Tc 99m Fanolesomab (INN, USAN)</t>
  </si>
  <si>
    <t>Anti-Ssea-1; RB5 IGM; RB5-IGM; TC-99M ANTI-SSEA-1; TC-99M RB5-IGM</t>
  </si>
  <si>
    <t>Palatin Technologies; Palatin</t>
  </si>
  <si>
    <t>CHEMBL565</t>
  </si>
  <si>
    <t>Clofibrate (BAN, FDA, INN, JAN, USAN, USP)</t>
  </si>
  <si>
    <t>AY-61123; ICI-28257</t>
  </si>
  <si>
    <t>C10AB01</t>
  </si>
  <si>
    <t>C10AB01 [Cardiovascular System:Lipid Modifying Agents:Lipid Modifying Agents, Plain:Fibrates]</t>
  </si>
  <si>
    <t>CCOC(=O)C(C)(C)Oc1ccc(Cl)cc1</t>
  </si>
  <si>
    <t>CHEMBL2</t>
  </si>
  <si>
    <t>Prazosin (BAN, INN); Prazosin Hydrochloride (JAN, USAN, USP, FDA)</t>
  </si>
  <si>
    <t>CP-12299; CP-122991; CP-12299-1</t>
  </si>
  <si>
    <t>antihypertensives (prazosin type)</t>
  </si>
  <si>
    <t>C02CA01</t>
  </si>
  <si>
    <t>C02CA01 [Cardiovascular System:Antihypertensives:Antiadrenergic Agents, Peripherally Acting:Alpha-adrenoreceptor antagonists]</t>
  </si>
  <si>
    <t>COc1cc2nc(nc(N)c2cc1OC)N3CCN(CC3)C(=O)c4occc4</t>
  </si>
  <si>
    <t>CHEMBL939</t>
  </si>
  <si>
    <t>Gefitinib (BAN, FDA, INN, USAN)</t>
  </si>
  <si>
    <t>ZD-1839; ZDJ-839</t>
  </si>
  <si>
    <t>L01XE02</t>
  </si>
  <si>
    <t>L01XE02 [Antineoplastic And Immunomodulating Agents:Antineoplastic Agents:Other Antineoplastic Agents:Protein kinase inhibitors]</t>
  </si>
  <si>
    <t>COc1cc2ncnc(Nc3ccc(F)c(Cl)c3)c2cc1OCCCN4CCOCC4</t>
  </si>
  <si>
    <t>Adrenocortical Steroid</t>
  </si>
  <si>
    <t>CHEMBL1450</t>
  </si>
  <si>
    <t>Atovaquone (BAN, FDA, INN, USAN, USP)</t>
  </si>
  <si>
    <t>566C; 566C80</t>
  </si>
  <si>
    <t>GlaxoSmithKline Llc; GlaxoSmithKline</t>
  </si>
  <si>
    <t>P01AX06</t>
  </si>
  <si>
    <t>P01AX06 [Antiparasitic Products, Insecticides And Repellents:Antiprotozoals:Agents Against Amoebiasis And Other Protozoal Diseases:Other agents against amoebiasis and other protozoal diseases]</t>
  </si>
  <si>
    <t>Antipneumocystic</t>
  </si>
  <si>
    <t>OC1=C([C@@H]2CC[C@H](CC2)c3ccc(Cl)cc3)C(=O)c4ccccc4C1=O</t>
  </si>
  <si>
    <t>CHEMBL175691</t>
  </si>
  <si>
    <t>Rilpivirine (INN, USAN); Rilpivirine Hydrochloride (FDA, USAN)</t>
  </si>
  <si>
    <t>R-278474; TMC-278; TMC278-HYDROCHLORIDE</t>
  </si>
  <si>
    <t>Johnson &amp; Johnson; Janssen Products Lp; Gilead Sciences Inc</t>
  </si>
  <si>
    <t>antivirals: non-nucleoside reverse transcriptase inhibitors, not benzoxazinone derivatives</t>
  </si>
  <si>
    <t>J05AG05</t>
  </si>
  <si>
    <t>J05AG05 [Antiinfectives For Systemic Use:Antivirals For Systemic Use:Direct Acting Antivirals:Non-nucleoside reverse transcriptase inhibitors]</t>
  </si>
  <si>
    <t>Cc1cc(\C=C\C#N)cc(C)c1Nc2ccnc(Nc3ccc(cc3)C#N)n2</t>
  </si>
  <si>
    <t>CHEMBL1358</t>
  </si>
  <si>
    <t>Fulvestrant (BAN, FDA, INN, USAN)</t>
  </si>
  <si>
    <t>ICI-182780; ZD-9238</t>
  </si>
  <si>
    <t>estrogen antagonists</t>
  </si>
  <si>
    <t>L02BA03</t>
  </si>
  <si>
    <t>L02BA03 [Antineoplastic And Immunomodulating Agents:Endocrine Therapy:Hormone Antagonists And Related Agents:Anti-estrogens]</t>
  </si>
  <si>
    <t>C[C@]12CC[C@H]3[C@@H]([C@H](CCCCCCCCC[S+]([O-])CCCC(F)(F)C(F)(F)F)Cc4cc(O)ccc34)[C@@H]1CC[C@@H]2O</t>
  </si>
  <si>
    <t>CHEMBL24828</t>
  </si>
  <si>
    <t>Vandetanib (BAN, FDA, INN, USAN)</t>
  </si>
  <si>
    <t>GNF-Pf-2188; ZD-64; ZD-6474</t>
  </si>
  <si>
    <t>Ipr Pharmaceuticals Inc</t>
  </si>
  <si>
    <t>L01XE12</t>
  </si>
  <si>
    <t>L01XE12 [Antineoplastic And Immunomodulating Agents:Antineoplastic Agents:Other Antineoplastic Agents:Protein kinase inhibitors]</t>
  </si>
  <si>
    <t>COc1cc2c(Nc3ccc(Br)cc3F)ncnc2cc1OCC4CCN(C)CC4</t>
  </si>
  <si>
    <t>CHEMBL831</t>
  </si>
  <si>
    <t>Loxapine (BAN, FDA, INN, USAN); Loxapine Hydrochloride (FDA); Loxapine Succinate (FDA, USP, USAN)</t>
  </si>
  <si>
    <t>CL-62362; SUM 3170; SUM-3170; CL-71563</t>
  </si>
  <si>
    <t>Watson Laboratories Inc; Alexza Pharmaceuticals Inc</t>
  </si>
  <si>
    <t>N05AH01</t>
  </si>
  <si>
    <t>N05AH01 [Nervous System:Psycholeptics:Antipsychotics:Diazepines, oxazepines, thiazepines and oxepines]</t>
  </si>
  <si>
    <t>CN1CCN(CC1)C2=Nc3ccccc3Oc4ccc(Cl)cc24</t>
  </si>
  <si>
    <t>CHEMBL1201752</t>
  </si>
  <si>
    <t>Ixabepilone (FDA, INN, USAN)</t>
  </si>
  <si>
    <t>BMS-247550-01</t>
  </si>
  <si>
    <t>L01DC04</t>
  </si>
  <si>
    <t>L01DC04 [Antineoplastic And Immunomodulating Agents:Antineoplastic Agents:Cytotoxic Antibiotics And Related Substances:Other cytotoxic antibiotics]</t>
  </si>
  <si>
    <t>C[C@H]1CCC[C@@]2(C)O[C@H]2C[C@H](NC(=O)C[C@H](O)C(C)(C)C(=O)[C@H](C)[C@H]1O)\C(=C\c3csc(C)n3)\C</t>
  </si>
  <si>
    <t>CHEMBL222813</t>
  </si>
  <si>
    <t>Zanamivir (BAN, FDA, INN, USAN)</t>
  </si>
  <si>
    <t>GG167; GR-121167; GR-121167X</t>
  </si>
  <si>
    <t>antivirals: neuraminidase inhibitors</t>
  </si>
  <si>
    <t>-vir (-amivir)</t>
  </si>
  <si>
    <t>J05AH01</t>
  </si>
  <si>
    <t>J05AH01 [Antiinfectives For Systemic Use:Antivirals For Systemic Use:Direct Acting Antivirals:Neuraminidase inhibitors]</t>
  </si>
  <si>
    <t>Antiviral; Enzyme Inhibitor (influenza virus neuraminidase)</t>
  </si>
  <si>
    <t>CC(=O)N[C@H]1[C@@H](OC(=C[C@@H]1N=C(N)N)C(=O)O)[C@H](O)[C@H](O)CO</t>
  </si>
  <si>
    <t>selective serotonin reuptake inhibitors (SSRI)</t>
  </si>
  <si>
    <t>Antischistosomal</t>
  </si>
  <si>
    <t>CHEMBL2103875</t>
  </si>
  <si>
    <t>Trametinib (INN, USAN); Trametinib Dimethyl Sulfoxide (FDA, USAN)</t>
  </si>
  <si>
    <t>GSK1120212; GSK1120212B</t>
  </si>
  <si>
    <t>CN1C(=O)C(=C2N(C(=O)N(C3CC3)C(=O)C2=C1Nc4ccc(I)cc4F)c5cccc(NC(=O)C)c5)C</t>
  </si>
  <si>
    <t>CHEMBL1201604</t>
  </si>
  <si>
    <t>Tositumomab (FDA, INN)</t>
  </si>
  <si>
    <t>Corixa Corp</t>
  </si>
  <si>
    <t>monoclonal antibodies: bone</t>
  </si>
  <si>
    <t>-mab (-os-)</t>
  </si>
  <si>
    <t>CHEMBL1201581</t>
  </si>
  <si>
    <t>Infliximab (BAN, FDA, INN, USAN)</t>
  </si>
  <si>
    <t>Centocor Inc</t>
  </si>
  <si>
    <t>L04AB02</t>
  </si>
  <si>
    <t>L04AB02 [Antineoplastic And Immunomodulating Agents:Immunosuppressants:Immunosuppressants:Tumor necrosis factor alpha (TNF-a) inhibitors]</t>
  </si>
  <si>
    <t>CHEMBL1200939</t>
  </si>
  <si>
    <t>Ammonium Chloride (FDA, USP, JAN)</t>
  </si>
  <si>
    <t>Mcgaw Inc</t>
  </si>
  <si>
    <t>B05XA04; G04BA01</t>
  </si>
  <si>
    <t>B05XA04 [Blood And Blood Forming Organs:Blood Substitutes And Perfusion Solutions:I.V. Solution Additives:Electrolyte solutions]; G04BA01 [Genito Urinary System And Sex Hormones:Urologicals:Urologicals:Acidifiers]</t>
  </si>
  <si>
    <t>Acidifier; Diuretic</t>
  </si>
  <si>
    <t>[NH4+].[Cl-]</t>
  </si>
  <si>
    <t>CHEMBL1094</t>
  </si>
  <si>
    <t>Felbamate (FDA, INN, USAN)</t>
  </si>
  <si>
    <t>W-554</t>
  </si>
  <si>
    <t>Meda Pharmaceuticals Inc</t>
  </si>
  <si>
    <t>tranquilizers/antiepileptics (propanediol and pentanediol groups)</t>
  </si>
  <si>
    <t>N03AX10</t>
  </si>
  <si>
    <t>N03AX10 [Nervous System:Antiepileptics:Antiepileptics:Other antiepileptics]</t>
  </si>
  <si>
    <t>Anti-Epileptic</t>
  </si>
  <si>
    <t>NC(=O)OCC(COC(=O)N)c1ccccc1</t>
  </si>
  <si>
    <t>Stimulant (peristaltic)</t>
  </si>
  <si>
    <t>CHEMBL55</t>
  </si>
  <si>
    <t>Pentamidine (DCF, MI, BAN, INN); Pentamidine Isetionate (JAN); Pentamidine Isethionate (FDA, USAN)</t>
  </si>
  <si>
    <t>GNF-Pf-3680; MB-800; MB-800 [As Isethionate]; RP-2512</t>
  </si>
  <si>
    <t>Rhone-Poulenc Rorer; Fujisawa; Fresenius Kabi Usa Llc</t>
  </si>
  <si>
    <t>P01CX01</t>
  </si>
  <si>
    <t>P01CX01 [Antiparasitic Products, Insecticides And Repellents:Antiprotozoals:Agents Against Leishmaniasis And Trypanosomiasis:Other agents against leishmaniasis and trypanosomiasis]</t>
  </si>
  <si>
    <t>NC(=N)c1ccc(OCCCCCOc2ccc(cc2)C(=N)N)cc1</t>
  </si>
  <si>
    <t>CHEMBL1481</t>
  </si>
  <si>
    <t>Glimepiride (USP, BAN, FDA, INN, USAN)</t>
  </si>
  <si>
    <t>HOE-490</t>
  </si>
  <si>
    <t>Takeda Pharmaceuticals Usa Inc; Sb Pharmco Puerto Rico Inc; Sanofi Aventis Us Llc</t>
  </si>
  <si>
    <t>A10BB12</t>
  </si>
  <si>
    <t>A10BB12 [Alimentary Tract And Metabolism:Drugs Used In Diabetes:Blood Glucose Lowering Drugs, Excl. Insulins:Sulfonamides, urea derivatives]</t>
  </si>
  <si>
    <t>Hypoglycemic</t>
  </si>
  <si>
    <t>CCC1=C(C)CN(C(=O)NCCc2ccc(cc2)S(=O)(=O)NC(=O)N[C@@H]3CC[C@@H](C)CC3)C1=O</t>
  </si>
  <si>
    <t>CHEMBL307261</t>
  </si>
  <si>
    <t>Artenimol (INN)</t>
  </si>
  <si>
    <t>GNF-Pf-5634</t>
  </si>
  <si>
    <t>P01BE05</t>
  </si>
  <si>
    <t>P01BE05 [Antiparasitic Products, Insecticides And Repellents:Antiprotozoals:Antimalarials:Artemisinin and derivatives, plain]</t>
  </si>
  <si>
    <t>C[C@@H]1CC[C@H]2[C@@H](C)[C@@H](O)O[C@@H]3O[C@@]4(C)CC[C@@H]1[C@@]23OO4</t>
  </si>
  <si>
    <t>nab-</t>
  </si>
  <si>
    <t>CHEMBL673</t>
  </si>
  <si>
    <t>Pargyline (BAN, INN); Pargyline Hydrochloride (FDA, USP, USAN)</t>
  </si>
  <si>
    <t>A-19120; MO-911</t>
  </si>
  <si>
    <t>C02KC01</t>
  </si>
  <si>
    <t>C02KC01 [Cardiovascular System:Antihypertensives:Other Antihypertensives:MAO inhibitors]</t>
  </si>
  <si>
    <t>CN(CC#C)Cc1ccccc1</t>
  </si>
  <si>
    <t>nicotinic acetylcholine receptor partial agonists/agonists</t>
  </si>
  <si>
    <t>CHEMBL158</t>
  </si>
  <si>
    <t>Aztreonam (BAN, FDA, INN, JAN, USAN, USP)</t>
  </si>
  <si>
    <t>SO-26776; SQ-26776</t>
  </si>
  <si>
    <t>Gilead Sciences Inc; Bristol Myers Squibb Co; Bristol Myers Squibb</t>
  </si>
  <si>
    <t>J01DF01</t>
  </si>
  <si>
    <t>J01DF01 [Antiinfectives For Systemic Use:Antibacterials For Systemic Use:Other Beta-Lactam Antibacterials:Monobactams]</t>
  </si>
  <si>
    <t>C[C@H]1[C@H](NC(=O)\C(=N/OC(C)(C)C(=O)O)\c2csc(N)n2)C(=O)N1S(=O)(=O)O</t>
  </si>
  <si>
    <t>CHEMBL354541</t>
  </si>
  <si>
    <t>Lomitapide (INN, USAN); Lomitapide Mesylate (FDA, USAN)</t>
  </si>
  <si>
    <t>AEGR-733; BMS-201038; BMS-201038-01; BMS-201038-04</t>
  </si>
  <si>
    <t>Aegerion Pharmaceuticals Inc; Aegerion Pharmaceuticals</t>
  </si>
  <si>
    <t>C10AX12</t>
  </si>
  <si>
    <t>C10AX12 [Cardiovascular System:Lipid Modifying Agents:Lipid Modifying Agents, Plain:Other lipid modifying agents]</t>
  </si>
  <si>
    <t>FC(F)(F)CNC(=O)C1(CCCCN2CCC(CC2)NC(=O)c3ccccc3c4ccc(cc4)C(F)(F)F)c5ccccc5c6ccccc16</t>
  </si>
  <si>
    <t>CHEMBL507674</t>
  </si>
  <si>
    <t>Cefoperazone (BAN, INN); Cefoperazone Sodium (FDA, USP, JAN, USAN)</t>
  </si>
  <si>
    <t>CP-526402; CP-52640-2; T-1551</t>
  </si>
  <si>
    <t>J01DD62; J01DD12</t>
  </si>
  <si>
    <t>J01DD62 [Antiinfectives For Systemic Use:Antibacterials For Systemic Use:Other Beta-Lactam Antibacterials:Third-generation cephalosporins]; J01DD12 [Antiinfectives For Systemic Use:Antibacterials For Systemic Use:Other Beta-Lactam Antibacterials:Third-generation cephalosporins]</t>
  </si>
  <si>
    <t>CCN1CCN(C(=O)N[C@@H](C(=O)N[C@H]2[C@H]3SCC(=C(N3C2=O)C(=O)O)CSc4nnnn4C)c5ccc(O)cc5)C(=O)C1=O</t>
  </si>
  <si>
    <t>CHEMBL34259</t>
  </si>
  <si>
    <t>Methotrexate (BAN, JAN, USAN, USP, INN); Methotrexate Sodium (FDA)</t>
  </si>
  <si>
    <t>CL-14377; TCMDC-123832; TCMDC-125488; TCMDC-125858</t>
  </si>
  <si>
    <t>Immunex; Hospira Inc; Dava Pharmaceuticals Inc; Bristol-Myers Oncology; Wyeth-Ayerst</t>
  </si>
  <si>
    <t>antimetabolites (folic acid derivatives)</t>
  </si>
  <si>
    <t>L04AX03; L01BA01</t>
  </si>
  <si>
    <t>L04AX03 [Antineoplastic And Immunomodulating Agents:Immunosuppressants:Immunosuppressants:Other immunosuppressants]; L01BA01 [Antineoplastic And Immunomodulating Agents:Antineoplastic Agents:Antimetabolites:Folic acid analogues]</t>
  </si>
  <si>
    <t>CN(Cc1cnc2nc(N)nc(N)c2n1)c3ccc(cc3)C(=O)N[C@@H](CCC(=O)O)C(=O)O</t>
  </si>
  <si>
    <t>CHEMBL1201284</t>
  </si>
  <si>
    <t>Cinacalcet (BAN, USAN, INN); Cinacalcet Hydrochloride (FDA, USAN)</t>
  </si>
  <si>
    <t>AMG-073; AMG-073 HCL</t>
  </si>
  <si>
    <t>Amgen Inc</t>
  </si>
  <si>
    <t>receptors (small molecule): calcium receptor agonists</t>
  </si>
  <si>
    <t>-cet (-calcet)</t>
  </si>
  <si>
    <t>H05BX01</t>
  </si>
  <si>
    <t>H05BX01 [Systemic Hormonal Preparations, Excl. :Calcium Homeostasis:Anti-Parathyroid Agents:Other anti-parathyroid agents]</t>
  </si>
  <si>
    <t>C[C@@H](NCCCc1cccc(c1)C(F)(F)F)c2cccc3ccccc23</t>
  </si>
  <si>
    <t>Anti-Allergic (prophylactic)</t>
  </si>
  <si>
    <t>CHEMBL2107797</t>
  </si>
  <si>
    <t>Norgestrel (BAN, FDA, INN, JAN, USAN, USP)</t>
  </si>
  <si>
    <t>WY-3707</t>
  </si>
  <si>
    <t>Wyeth Pharmaceuticals Inc Sub Pfizer Inc; Wyeth Pharmaceuticals Inc</t>
  </si>
  <si>
    <t>CC[C@]12CC[C@H]3[C@@H](CCC4=CC(=O)CC[C@H]34)[C@@H]1CCC2(O)C#C</t>
  </si>
  <si>
    <t>CHEMBL815</t>
  </si>
  <si>
    <t>Dinoprost (BAN, INN, JAN, USAN); Dinoprost Tromethamine (FDA, USP, JAN, USAN); Dinoprost Trometamol (BAN)</t>
  </si>
  <si>
    <t>U-14583; PGF2ALPHA-THAM; U-14583E</t>
  </si>
  <si>
    <t>G02AD01</t>
  </si>
  <si>
    <t>G02AD01 [Genito Urinary System And Sex Hormones:Other Gynecologicals:Oxytocics:Prostaglandins]</t>
  </si>
  <si>
    <t>CCCCC[C@H](O)\C=C\[C@H]1[C@H](O)C[C@H](O)[C@@H]1C\C=C/CCCC(=O)O</t>
  </si>
  <si>
    <t>CHEMBL2219546</t>
  </si>
  <si>
    <t>Pentetate Calcium Trisodium Yb-169 (FDA); Pentetate Calcium Trisodium Yb 169 (USAN)</t>
  </si>
  <si>
    <t>Compound 24266; Material A; MRP-10</t>
  </si>
  <si>
    <t>CHEMBL1229</t>
  </si>
  <si>
    <t>Oseltamivir (BAN, INN); Oseltamivir Phosphate (FDA, USAN)</t>
  </si>
  <si>
    <t>Ro-640796; Ro-640796002; Ro-64-0796-002</t>
  </si>
  <si>
    <t>J05AH02</t>
  </si>
  <si>
    <t>J05AH02 [Antiinfectives For Systemic Use:Antivirals For Systemic Use:Direct Acting Antivirals:Neuraminidase inhibitors]</t>
  </si>
  <si>
    <t>CCOC(=O)C1=C[C@@H](OC(CC)CC)[C@H](NC(=O)C)[C@@H](N)C1</t>
  </si>
  <si>
    <t>GlaxoSmithKline Llc</t>
  </si>
  <si>
    <t>CHEMBL1518</t>
  </si>
  <si>
    <t>Propylthiouracil (BAN, FDA, INN, JAN, USP)</t>
  </si>
  <si>
    <t>Eli Lilly And Co; Dava Pharmaceuticals Inc</t>
  </si>
  <si>
    <t>uracil derivatives used as thyroid antagonists and as antineoplastics</t>
  </si>
  <si>
    <t>H03BA02</t>
  </si>
  <si>
    <t>H03BA02 [Systemic Hormonal Preparations, Excl. :Thyroid Therapy:Antithyroid Preparations:Thiouracils]</t>
  </si>
  <si>
    <t>CCCC1=CC(=O)NC(=S)N1</t>
  </si>
  <si>
    <t>CHEMBL451887</t>
  </si>
  <si>
    <t>Carfilzomib (FDA, INN, USAN)</t>
  </si>
  <si>
    <t>PR-171</t>
  </si>
  <si>
    <t>Onyx Pharmaceuticals Inc</t>
  </si>
  <si>
    <t>proteozome inhibitors</t>
  </si>
  <si>
    <t>CC(C)C[C@H](NC(=O)[C@H](CCc1ccccc1)NC(=O)CN2CCOCC2)C(=O)N[C@@H](Cc3ccccc3)C(=O)N[C@@H](CC(C)C)C(=O)[C@@]4(C)CO4</t>
  </si>
  <si>
    <t>CHEMBL1200593</t>
  </si>
  <si>
    <t>Gadoteridol (FDA, USP, BAN, INN, JAN, USAN)</t>
  </si>
  <si>
    <t>SQ-32692</t>
  </si>
  <si>
    <t>gado-</t>
  </si>
  <si>
    <t>gadolinium derivatives (principally for diagnostic use)</t>
  </si>
  <si>
    <t>V08CA04</t>
  </si>
  <si>
    <t>V08CA04 [Various:Contrast Media:Magnetic Resonance Imaging Contrast Media:Paramagnetic contrast media]</t>
  </si>
  <si>
    <t>CHEMBL1201826</t>
  </si>
  <si>
    <t>Idursulfase (BAN, FDA, INN, USAN)</t>
  </si>
  <si>
    <t>EC 3.1.6.13</t>
  </si>
  <si>
    <t>A16AB09</t>
  </si>
  <si>
    <t>A16AB09 [Alimentary Tract And Metabolism:Other Alimentary Tract And Metabolism Products:Other Alimentary Tract And Metabolism Products:Enzymes]</t>
  </si>
  <si>
    <t>CHEMBL1201721</t>
  </si>
  <si>
    <t>Iodine Povacrylex (FDA, USAN)</t>
  </si>
  <si>
    <t>3m Health Care Inc</t>
  </si>
  <si>
    <t>CHEMBL546</t>
  </si>
  <si>
    <t>Oxprenolol (BAN, INN); Oxprenolol Hydrochloride (FDA, USP, JAN, USAN)</t>
  </si>
  <si>
    <t>BA-39089</t>
  </si>
  <si>
    <t>C07AA02</t>
  </si>
  <si>
    <t>C07AA02 [Cardiovascular System:Beta Blocking Agents:Beta Blocking Agents:Beta blocking agents, non-selective]</t>
  </si>
  <si>
    <t>CC(C)NCC(O)COc1ccccc1OCC=C</t>
  </si>
  <si>
    <t>CHEMBL84</t>
  </si>
  <si>
    <t>Topotecan (BAN, INN); Topotecan Hydrochloride (USAN, FDA)</t>
  </si>
  <si>
    <t>SK&amp;F-S-104864A; SK-S-104864-A</t>
  </si>
  <si>
    <t>SmithKline Beecham Corp Dba GlaxoSmithKline; Sandoz Inc; Hospira Inc; GlaxoSmithKline; Teva Pharmaceuticals Usa</t>
  </si>
  <si>
    <t>L01XX17</t>
  </si>
  <si>
    <t>L01XX17 [Antineoplastic And Immunomodulating Agents:Antineoplastic Agents:Other Antineoplastic Agents:Other antineoplastic agents]</t>
  </si>
  <si>
    <t>Antineoplastic (DNA topoisomerase I Inhibitor)</t>
  </si>
  <si>
    <t>CC[C@@]1(O)C(=O)OCC2=C1C=C3N(Cc4cc5c(CN(C)C)c(O)ccc5nc34)C2=O</t>
  </si>
  <si>
    <t>CHEMBL385517</t>
  </si>
  <si>
    <t>Saxagliptin (INN, USAN); Saxagliptin Hydrochloride (FDA)</t>
  </si>
  <si>
    <t>BMS-477118; BMS-477118-11</t>
  </si>
  <si>
    <t>Bristol-Myers Squibb; Bristol Myers Squibb Co; Bristol Myers Squibb</t>
  </si>
  <si>
    <t>A10BH03</t>
  </si>
  <si>
    <t>A10BH03 [Alimentary Tract And Metabolism:Drugs Used In Diabetes:Blood Glucose Lowering Drugs, Excl. Insulins:Dipeptidyl peptidase 4 (DPP-4) inhibitors]</t>
  </si>
  <si>
    <t>N[C@H](C(=O)N1[C@@H](C[C@@H]2C[C@H]12)C#N)C34CC5CC(CC(O)(C5)C3)C4</t>
  </si>
  <si>
    <t>CHEMBL577</t>
  </si>
  <si>
    <t>Enalaprilat (BAN, INN, USP, USAN, FDA)</t>
  </si>
  <si>
    <t>MK-421; MK-422</t>
  </si>
  <si>
    <t>Biovail Laboratories International Srl</t>
  </si>
  <si>
    <t>C[C@H](N[C@@H](CCc1ccccc1)C(=O)O)C(=O)N2CCC[C@H]2C(=O)O</t>
  </si>
  <si>
    <t>CHEMBL1963683</t>
  </si>
  <si>
    <t>Tafluprost (FDA, INN, USAN)</t>
  </si>
  <si>
    <t>AFP-168; MK-2452</t>
  </si>
  <si>
    <t>S01EE05</t>
  </si>
  <si>
    <t>S01EE05 [Sensory Organs:Ophthalmologicals:Antiglaucoma Preparations And Miotics:Prostaglandin analogues1)]</t>
  </si>
  <si>
    <t>CC(C)OC(=O)CCC\C=C/C[C@H]1[C@@H](O)C[C@@H](O)[C@@H]1\C=C\C(F)(F)COc2ccccc2</t>
  </si>
  <si>
    <t>heparin derivatives and low molecular weight (or depolymerized) heparins</t>
  </si>
  <si>
    <t>CHEMBL404520</t>
  </si>
  <si>
    <t>Chlortetracycline (BAN, INN); Chlortetracycline Bisulfate (MI, USP); Chlortetracycline Hydrochloride (BAN, FDA, USP)</t>
  </si>
  <si>
    <t>D06AA02; J01AA03; A01AB21; S01AA02</t>
  </si>
  <si>
    <t>D06AA02 [Dermatologicals:Antibiotics And Chemotherapeutics For Dermatological Use:Antibiotics For Topical Use:Tetracycline and derivatives]; J01AA03 [Antiinfectives For Systemic Use:Antibacterials For Systemic Use:Tetracyclines:Tetracyclines]; A01AB21 [Alimentary Tract And Metabolism:Stomatological Preparations:Stomatological Preparations:Antiinfectives and antiseptics for local oral treatment]; S01AA02 [Sensory Organs:Ophthalmologicals:Antiinfectives:Antibiotics]</t>
  </si>
  <si>
    <t>Antibacterial; Antiprotozoal</t>
  </si>
  <si>
    <t>CN(C)[C@H]1[C@@H]2C[C@H]3C(=C(O)[C@]2(O)C(=O)C(=C1O)C(=O)N)C(=O)c4c(O)ccc(Cl)c4[C@@]3(C)O</t>
  </si>
  <si>
    <t>Antagonist (calcium channel)</t>
  </si>
  <si>
    <t>CHEMBL2095222</t>
  </si>
  <si>
    <t>Ocriplasmin (FDA, INN, USAN)</t>
  </si>
  <si>
    <t>Microplasmin</t>
  </si>
  <si>
    <t>Thrombogenics Nv</t>
  </si>
  <si>
    <t>plasmin proteins and derivatives</t>
  </si>
  <si>
    <t>-anib; peg-</t>
  </si>
  <si>
    <t>angiogenesis inhibitors; PEGylated compounds</t>
  </si>
  <si>
    <t>som-</t>
  </si>
  <si>
    <t>receptor molecules, native or modified: tumor necrosis factor receptors</t>
  </si>
  <si>
    <t>-cept (-nercept)</t>
  </si>
  <si>
    <t>serotonin receptor antagonists and partial agonists</t>
  </si>
  <si>
    <t>prehormones or hormone-release stimulating peptides: thyrotropin releasing hormone analogues</t>
  </si>
  <si>
    <t>-relin (-tirelin)</t>
  </si>
  <si>
    <t>LHRH Agonist</t>
  </si>
  <si>
    <t>narcotic antagonists/agonists (morphinan derivatives)</t>
  </si>
  <si>
    <t>CHEMBL2220442</t>
  </si>
  <si>
    <t>Fluvastatin (BAN, INN); Fluvastatin Sodium (FDA, USAN, USP)</t>
  </si>
  <si>
    <t>XU-62320</t>
  </si>
  <si>
    <t>C10AA04</t>
  </si>
  <si>
    <t>C10AA04 [Cardiovascular System:Lipid Modifying Agents:Lipid Modifying Agents, Plain:HMG CoA reductase inhibitors]</t>
  </si>
  <si>
    <t>Antihyperlipidemic; Inhibitor (HMG-CoA reductase)</t>
  </si>
  <si>
    <t>CC(C)n1c(\C=C\C(O)CC(O)CC(=O)O)c(c2ccc(F)cc2)c3ccccc13</t>
  </si>
  <si>
    <t>CHEMBL1201489</t>
  </si>
  <si>
    <t>Seractide Acetate (FDA, USAN)</t>
  </si>
  <si>
    <t>Armour Pharmaceutical Co</t>
  </si>
  <si>
    <t>Hormone (adrenocorticotropic)</t>
  </si>
  <si>
    <t>CHEMBL1201585</t>
  </si>
  <si>
    <t>Trastuzumab (BAN, FDA, INN)</t>
  </si>
  <si>
    <t>4D5v8; R-597</t>
  </si>
  <si>
    <t>Genentech Inc</t>
  </si>
  <si>
    <t>L01XC03</t>
  </si>
  <si>
    <t>L01XC03 [Antineoplastic And Immunomodulating Agents:Antineoplastic Agents:Other Antineoplastic Agents:Monoclonal antibodies]</t>
  </si>
  <si>
    <t>enzyme inhibitors: gastrointestinal lipase inhibitors</t>
  </si>
  <si>
    <t>-stat (-listat)</t>
  </si>
  <si>
    <t>Antibacterial; Antifungal</t>
  </si>
  <si>
    <t>CHEMBL911</t>
  </si>
  <si>
    <t>Zolpidem (BAN, INN); Zolpidem Tartrate (FDA, USAN)</t>
  </si>
  <si>
    <t>SL 80.0750-23N; SL-80.0750-23N</t>
  </si>
  <si>
    <t>Purdue Pharma Products Lp; Novadel Pharma Inc; Meda Pharmaceuticals; Biovail Laboratories International Srl; Sanofi Aventis Us Llc</t>
  </si>
  <si>
    <t>N05CF02</t>
  </si>
  <si>
    <t>N05CF02 [Nervous System:Psycholeptics:Hypnotics And Sedatives:Benzodiazepine related drugs]</t>
  </si>
  <si>
    <t>CN(C)C(=O)Cc1c(nc2ccc(C)cn12)c3ccc(C)cc3</t>
  </si>
  <si>
    <t>Sedative-Hypnotic; Tranquilizer (minor)</t>
  </si>
  <si>
    <t>5-lipoxgenase inhibitors</t>
  </si>
  <si>
    <t>CHEMBL603</t>
  </si>
  <si>
    <t>Zafirlukast (BAN, FDA, INN, USAN)</t>
  </si>
  <si>
    <t>ICI-204219</t>
  </si>
  <si>
    <t>antiasthmatics/antiallergics: leukotriene receptor antagonists</t>
  </si>
  <si>
    <t>-ast (-lukast)</t>
  </si>
  <si>
    <t>R03DC01</t>
  </si>
  <si>
    <t>R03DC01 [Respiratory System:Drugs For Obstructive Airway Diseases:Other Systemic Drugs For Obstructive Airway Diseases:Leukotriene receptor antagonists]</t>
  </si>
  <si>
    <t>Anti-Asthmatic (leukotriene antagonist)</t>
  </si>
  <si>
    <t>COc1cc(ccc1Cc2cn(C)c3ccc(NC(=O)OC4CCCC4)cc23)C(=O)NS(=O)(=O)c5ccccc5C</t>
  </si>
  <si>
    <t>CHEMBL503</t>
  </si>
  <si>
    <t>Lovastatin (BAN, FDA, INN, USAN, USP)</t>
  </si>
  <si>
    <t>MK-803</t>
  </si>
  <si>
    <t>Merck Research Laboratories Div Merck Co Inc; Andrx Labs Llc; Abbvie Inc</t>
  </si>
  <si>
    <t>C10AA02</t>
  </si>
  <si>
    <t>C10AA02 [Cardiovascular System:Lipid Modifying Agents:Lipid Modifying Agents, Plain:HMG CoA reductase inhibitors]</t>
  </si>
  <si>
    <t>CC[C@H](C)C(=O)O[C@H]1C[C@@H](C)C=C2C=C[C@H](C)[C@H](CC[C@@H]3C[C@@H](O)CC(=O)O3)[C@@H]12</t>
  </si>
  <si>
    <t>CHEMBL231779</t>
  </si>
  <si>
    <t>Apixaban (FDA, INN, USAN)</t>
  </si>
  <si>
    <t>BMS-562247; BMS-562247-01</t>
  </si>
  <si>
    <t>B01AF02</t>
  </si>
  <si>
    <t>B01AF02 [Blood And Blood Forming Organs:Antithrombotic Agents:Antithrombotic Agents:Direct factor Xa inhibitors]</t>
  </si>
  <si>
    <t>COc1ccc(cc1)n2nc(C(=O)N)c3CCN(C(=O)c23)c4ccc(cc4)N5CCCCC5=O</t>
  </si>
  <si>
    <t>CHEMBL1373</t>
  </si>
  <si>
    <t>Modafinil (BAN, FDA, INN, USAN)</t>
  </si>
  <si>
    <t>CEP-1538; CRL-40476</t>
  </si>
  <si>
    <t>Cephalon Inc</t>
  </si>
  <si>
    <t>N06BA07</t>
  </si>
  <si>
    <t>N06BA07 [Nervous System:Psychoanaleptics:Psychostimulants, Agents Used For Adhd And Nootropics:Centrally acting sympathomimetics]</t>
  </si>
  <si>
    <t>Analeptic (treatment of narcolepsy hypersomnia)</t>
  </si>
  <si>
    <t>NC(=O)C[S+]([O-])C(c1ccccc1)c2ccccc2</t>
  </si>
  <si>
    <t>CHEMBL1199080</t>
  </si>
  <si>
    <t>Bretylium Tosylate (FDA, USP, USAN); Bretylium Tosilate (BAN, INN)</t>
  </si>
  <si>
    <t>ASL-603</t>
  </si>
  <si>
    <t>Hospira Inc; Baxter Healthcare Corp; B Braun Medical Inc; Abbott Laboratories Pharmaceutical Products Div; Hospira Worldwide, Inc</t>
  </si>
  <si>
    <t>C01BD02</t>
  </si>
  <si>
    <t>C01BD02 [Cardiovascular System:Cardiac Therapy:Antiarrhythmics, Class I And Iii:Antiarrhythmics, class III]</t>
  </si>
  <si>
    <t>Anti-Adrenergic; Cardiac Depressant (anti-arrhythmic)</t>
  </si>
  <si>
    <t>CC[N+](C)(C)Cc1ccccc1Br</t>
  </si>
  <si>
    <t>CHEMBL1510</t>
  </si>
  <si>
    <t>Eletriptan (BAN, INN); Eletriptan Hydrobromide (FDA, USAN)</t>
  </si>
  <si>
    <t>UK-116044; UK-116044-04; UK-116044-04 [As Hydrobromide); UK-11604404</t>
  </si>
  <si>
    <t>Pfizer Ireland Pharmaceuticals</t>
  </si>
  <si>
    <t>N02CC06</t>
  </si>
  <si>
    <t>N02CC06 [Nervous System:Analgesics:Antimigraine Preparations:Selective serotonin (5HT1) agonists]</t>
  </si>
  <si>
    <t>CN1CCC[C@@H]1Cc2c[nH]c3ccc(CCS(=O)(=O)c4ccccc4)cc23</t>
  </si>
  <si>
    <t>CHEMBL905</t>
  </si>
  <si>
    <t>Rizatriptan (BAN, INN); Rizatriptan Benzoate (FDA, USAN); Rizatriptan Sulfate (USAN)</t>
  </si>
  <si>
    <t>MK-462; MK-0462; MK-A462</t>
  </si>
  <si>
    <t>Merck And Co Inc; Merck</t>
  </si>
  <si>
    <t>N02CC04</t>
  </si>
  <si>
    <t>N02CC04 [Nervous System:Analgesics:Antimigraine Preparations:Selective serotonin (5HT1) agonists]</t>
  </si>
  <si>
    <t>CN(C)CCc1c[nH]c2ccc(Cn3cncn3)cc12</t>
  </si>
  <si>
    <t>CHEMBL853</t>
  </si>
  <si>
    <t>Zalcitabine (BAN, FDA, INN, USAN, USP)</t>
  </si>
  <si>
    <t>Ro-242027000; Ro-24-2027-000</t>
  </si>
  <si>
    <t>J05AF03</t>
  </si>
  <si>
    <t>J05AF03 [Antiinfectives For Systemic Use:Antivirals For Systemic Use:Direct Acting Antivirals:Nucleoside and nucleotide reverse transcriptase inhibitors]</t>
  </si>
  <si>
    <t>NC1=NC(=O)N(C=C1)[C@H]2CC[C@@H](CO)O2</t>
  </si>
  <si>
    <t>CHEMBL446</t>
  </si>
  <si>
    <t>Sulfamethazine (Trisulfapyrimidines) (FDA); Sulfadimidine (BAN, INN); Sulfamethazine (USP)</t>
  </si>
  <si>
    <t>Lederle Laboratories Div American Cyanamid Co; Eli Lilly And Co; Bristol Myers Squibb Co</t>
  </si>
  <si>
    <t>J01EB03</t>
  </si>
  <si>
    <t>J01EB03 [Antiinfectives For Systemic Use:Antibacterials For Systemic Use:Sulfonamides And Trimethoprim:Short-acting sulfonamides]</t>
  </si>
  <si>
    <t>Cc1cc(C)nc(NS(=O)(=O)c2ccc(N)cc2)n1</t>
  </si>
  <si>
    <t>CHEMBL1263</t>
  </si>
  <si>
    <t>Salmeterol (BAN, INN, USAN); Salmeterol Xinafoate (FDA, USAN)</t>
  </si>
  <si>
    <t>GR-33343-X; GR-33343X; GR-33343 G; GR-33343-G</t>
  </si>
  <si>
    <t>GlaxoSmithKline; Glaxo, England; Glaxo Group Ltd Dba GlaxoSmithKline</t>
  </si>
  <si>
    <t>sal-; -terol</t>
  </si>
  <si>
    <t>anti-inflammatory agents (salicylic acid derivatives); bronchodilators (phenethylamine derivatives)</t>
  </si>
  <si>
    <t>R03AC12</t>
  </si>
  <si>
    <t>R03AC12 [Respiratory System:Drugs For Obstructive Airway Diseases:Adrenergics, Inhalants:Selective beta-2-adrenoreceptor agonists]</t>
  </si>
  <si>
    <t>OCc1cc(ccc1O)C(O)CNCCCCCCOCCCCc2ccccc2</t>
  </si>
  <si>
    <t>C09CA06</t>
  </si>
  <si>
    <t>C09CA06 [Cardiovascular System:Agents Acting On The Renin-Angiotensin System:Angiotensin Ii Antagonists, Plain:Angiotensin II antagonists, plain]</t>
  </si>
  <si>
    <t>Antagonist (angiotensin II receptor); Antihypertensive</t>
  </si>
  <si>
    <t>CHEMBL163</t>
  </si>
  <si>
    <t>Ritonavir (BAN, FDA, INN, USAN)</t>
  </si>
  <si>
    <t>A-84538; ABBOTT-84538</t>
  </si>
  <si>
    <t>Abbvie Inc; Abbott Laboratories Pharmaceutical Products Div</t>
  </si>
  <si>
    <t>J05AE03</t>
  </si>
  <si>
    <t>J05AE03 [Antiinfectives For Systemic Use:Antivirals For Systemic Use:Direct Acting Antivirals:Protease inhibitors]</t>
  </si>
  <si>
    <t>CC(C)[C@H](NC(=O)N(C)Cc1csc(n1)C(C)C)C(=O)N[C@H](C[C@H](O)[C@H](Cc2ccccc2)NC(=O)OCc3cncs3)Cc4ccccc4</t>
  </si>
  <si>
    <t>CHEMBL1200937</t>
  </si>
  <si>
    <t>Dalfopristin (FDA, BAN, INN, USAN)</t>
  </si>
  <si>
    <t>RP-54476</t>
  </si>
  <si>
    <t>CCN(CC)CCS(=O)(=O)[C@@H]1CCN2[C@H]1C(=O)O[C@H](C(C)C)[C@H](C)\C=C\C(=O)NC\C=C\C(=C\[C@@H](O)CC(=O)Cc3occ(n3)C2=O)\C</t>
  </si>
  <si>
    <t>CHEMBL1200472</t>
  </si>
  <si>
    <t>Quazepam (FDA, USP, BAN, INN, USAN)</t>
  </si>
  <si>
    <t>SCH-16134</t>
  </si>
  <si>
    <t>Questcor Pharmaceuticals Inc</t>
  </si>
  <si>
    <t>N05CD10</t>
  </si>
  <si>
    <t>N05CD10 [Nervous System:Psycholeptics:Hypnotics And Sedatives:Benzodiazepine derivatives]</t>
  </si>
  <si>
    <t>Fc1ccccc1C2=NCC(=S)N(CC(F)(F)F)c3ccc(Cl)cc23</t>
  </si>
  <si>
    <t>CHEMBL1201255</t>
  </si>
  <si>
    <t>Histrelin (INN, USAN); Histrelin Acetate (FDA)</t>
  </si>
  <si>
    <t>ORF-17070; RWJ-17070</t>
  </si>
  <si>
    <t>Shire Development Inc; Roberts Pharmaceutical; Ortho Pharmaceutical; Endo Pharmaceutical Solutions Inc</t>
  </si>
  <si>
    <t>L02AE05</t>
  </si>
  <si>
    <t>L02AE05 [Antineoplastic And Immunomodulating Agents:Endocrine Therapy:Hormones And Related Agents:Gonadotropin releasing hormone analogues]</t>
  </si>
  <si>
    <t>CCNC(=O)[C@@H]1CCCN1C(=O)[C@H](CCCNC(=N)N)NC(=O)[C@H](CC(C)C)NC(=O)[C@@H](Cc2cn(Cc3ccccc3)cn2)NC(=O)[C@H](Cc4ccc(O)cc4)NC(=O)[C@H](CO)NC(=O)[C@H](Cc5c[nH]c6ccccc56)NC(=O)[C@H](Cc7cnc[nH]7)NC(=O)[C@@H]8CCC(=O)N8</t>
  </si>
  <si>
    <t>CHEMBL1182833</t>
  </si>
  <si>
    <t>Mivacurium Chloride (BAN, INN, USAN, FDA)</t>
  </si>
  <si>
    <t>BW-B109OU</t>
  </si>
  <si>
    <t>neuromuscular blocking agents (quaternary, also ammonium, compounds)</t>
  </si>
  <si>
    <t>M03AC10</t>
  </si>
  <si>
    <t>M03AC10 [Musculo-Skeletal System:Muscle Relaxants:Muscle Relaxants, Peripherally Acting Agents:Other quaternary ammonium compounds]</t>
  </si>
  <si>
    <t>COc1cc2CC[N+](C)(CCCOC(=O)CC\C=C\CCC(=O)OCCC[N+]3(C)CCc4cc(OC)c(OC)cc4[C@H]3Cc5cc(OC)c(OC)c(OC)c5)[C@H](Cc6cc(OC)c(OC)c(OC)c6)c2cc1OC</t>
  </si>
  <si>
    <t>CHEMBL1795072</t>
  </si>
  <si>
    <t>Ziconotide Acetate (FDA)</t>
  </si>
  <si>
    <t>CHEMBL1005</t>
  </si>
  <si>
    <t>Remifentanil (BAN, INN); Remifentanil Hydrochloride (FDA, USAN)</t>
  </si>
  <si>
    <t>GI-87084B</t>
  </si>
  <si>
    <t>Mylan Institutional Llc</t>
  </si>
  <si>
    <t>N01AH06</t>
  </si>
  <si>
    <t>N01AH06 [Nervous System:Anesthetics:Anesthetics, General:Opioid anesthetics]</t>
  </si>
  <si>
    <t>CCC(=O)N(c1ccccc1)C2(CCN(CCC(=O)OC)CC2)C(=O)OC</t>
  </si>
  <si>
    <t>CHEMBL946</t>
  </si>
  <si>
    <t>Azatadine (BAN, INN); Azatadine Maleate (FDA, USP, USAN)</t>
  </si>
  <si>
    <t>SCH-10649</t>
  </si>
  <si>
    <t>-(a)tadine; -atadine</t>
  </si>
  <si>
    <t>tricyclic histaminic-H1 receptor antagonists, loratadine derivatives; tricyclic antiasthmatics</t>
  </si>
  <si>
    <t>R06AX09</t>
  </si>
  <si>
    <t>R06AX09 [Respiratory System:Antihistamines For Systemic Use:Antihistamines For Systemic Use:Other antihistamines for systemic use]</t>
  </si>
  <si>
    <t>CN1CCC(=C2c3ccccc3CCc4cccnc24)CC1</t>
  </si>
  <si>
    <t>antithrombotyic indirect selective synthetic factor Xa inhibitors</t>
  </si>
  <si>
    <t>CHEMBL1963685</t>
  </si>
  <si>
    <t>Lucinactant (FDA, USAN)</t>
  </si>
  <si>
    <t>ATI 02; KL4-Surfactant</t>
  </si>
  <si>
    <t>Discovery Laboratories Inc</t>
  </si>
  <si>
    <t>Analgesic; Antitussive</t>
  </si>
  <si>
    <t>peptides: amylin derivatives or mimics</t>
  </si>
  <si>
    <t>-tide (-lintide)</t>
  </si>
  <si>
    <t>CHEMBL2028661</t>
  </si>
  <si>
    <t>Azilsartan Medoxomil (INN, USAN); Azilsartan Kamedoxomil (FDA, USAN)</t>
  </si>
  <si>
    <t>TAK-491</t>
  </si>
  <si>
    <t>Takeda Pharmaceuticals Usa Inc; Takeda Pharmaceutical</t>
  </si>
  <si>
    <t>C09CA09</t>
  </si>
  <si>
    <t>C09CA09 [Cardiovascular System:Agents Acting On The Renin-Angiotensin System:Angiotensin Ii Antagonists, Plain:Angiotensin II antagonists, plain]</t>
  </si>
  <si>
    <t>CCOc1nc2cccc(C(=O)OCC3=C(C)OC(=O)O3)c2n1Cc4ccc(cc4)c5ccccc5C6=NOC(=O)N6</t>
  </si>
  <si>
    <t>CHEMBL2108791</t>
  </si>
  <si>
    <t>Tenecteplase (BAN, FDA, INN, USAN)</t>
  </si>
  <si>
    <t>TNK-TPA</t>
  </si>
  <si>
    <t>B01AD11</t>
  </si>
  <si>
    <t>B01AD11 [Blood And Blood Forming Organs:Antithrombotic Agents:Antithrombotic Agents:Enzymes]</t>
  </si>
  <si>
    <t>colony-stimulating factors: granulocyte macrophage colony-stimulating factors (GM-CSF)</t>
  </si>
  <si>
    <t>-stim (-gramostim)</t>
  </si>
  <si>
    <t>Antineutropenic; Hematopoietic Stimulant</t>
  </si>
  <si>
    <t>warfarin analogs</t>
  </si>
  <si>
    <t>CHEMBL2109038</t>
  </si>
  <si>
    <t>Imciromab (INN); Imciromab Pentetate (BAN, FDA, USAN)</t>
  </si>
  <si>
    <t>C-4</t>
  </si>
  <si>
    <t>Centocor Inc; Centocor</t>
  </si>
  <si>
    <t>V09GX02</t>
  </si>
  <si>
    <t>V09GX02 [Various:Diagnostic Radiopharmaceuticals:Cardiovascular System:Other cardiovascular system diagnostic radiopharmaceuticals]</t>
  </si>
  <si>
    <t>Monoclonal Antibody (antimyosin)</t>
  </si>
  <si>
    <t>-tide; -vir-</t>
  </si>
  <si>
    <t>peptides; antivirals</t>
  </si>
  <si>
    <t>Diagnostic Aid (brain imaging); Radioactive Agent</t>
  </si>
  <si>
    <t>Enzyme (digestant adjunct)</t>
  </si>
  <si>
    <t>CHEMBL16</t>
  </si>
  <si>
    <t>Phenytoin (BAN, FDA, INN, JAN, USAN, USP); Phenytoin Sodium (JAN, USP, FDA)</t>
  </si>
  <si>
    <t>Parke Davis Pharmaceutical Research Div Warner Lambert Co; Parke Davis Div Warner Lambert Co</t>
  </si>
  <si>
    <t>N03AB02; N03AB52</t>
  </si>
  <si>
    <t>N03AB02 [Nervous System:Antiepileptics:Antiepileptics:Hydantoin derivatives]; N03AB52 [Nervous System:Antiepileptics:Antiepileptics:Hydantoin derivatives]</t>
  </si>
  <si>
    <t>O=C1NC(=O)C(N1)(c2ccccc2)c3ccccc3</t>
  </si>
  <si>
    <t>CHEMBL1201129</t>
  </si>
  <si>
    <t>Decitabine (BAN, FDA, INN, USAN)</t>
  </si>
  <si>
    <t>DAC</t>
  </si>
  <si>
    <t>L01BC08</t>
  </si>
  <si>
    <t>L01BC08 [Antineoplastic And Immunomodulating Agents:Antineoplastic Agents:Antimetabolites:Pyrimidine analogues]</t>
  </si>
  <si>
    <t>NC1=NC(=O)N(C=N1)[C@H]2C[C@H](O)[C@@H](CO)O2</t>
  </si>
  <si>
    <t>CHEMBL1274</t>
  </si>
  <si>
    <t>Nilutamide (MI, BAN, FDA, INN, USAN)</t>
  </si>
  <si>
    <t>RU-23908</t>
  </si>
  <si>
    <t>L02BB02</t>
  </si>
  <si>
    <t>L02BB02 [Antineoplastic And Immunomodulating Agents:Endocrine Therapy:Hormone Antagonists And Related Agents:Anti-androgens]</t>
  </si>
  <si>
    <t>CC1(C)NC(=O)N(C1=O)c2ccc(c(c2)C(F)(F)F)[N+](=O)[O-]</t>
  </si>
  <si>
    <t>CHEMBL1138</t>
  </si>
  <si>
    <t>Ezetimibe (BAN, FDA, INN, USAN)</t>
  </si>
  <si>
    <t>SCH-58235</t>
  </si>
  <si>
    <t>Msd International Gmbh</t>
  </si>
  <si>
    <t>antihyperlipidaemics, acyl CoA: cholesterol acyltransferase (ACAT)inhibitors</t>
  </si>
  <si>
    <t>C10AX09</t>
  </si>
  <si>
    <t>C10AX09 [Cardiovascular System:Lipid Modifying Agents:Lipid Modifying Agents, Plain:Other lipid modifying agents]</t>
  </si>
  <si>
    <t>O[C@@H](CC[C@@H]1[C@H](N(C1=O)c2ccc(F)cc2)c3ccc(O)cc3)c4ccc(F)cc4</t>
  </si>
  <si>
    <t>CHEMBL1174</t>
  </si>
  <si>
    <t>Eptifibatide (BAN, FDA, INN)</t>
  </si>
  <si>
    <t>peptides: platelet aggregation inhibitors (glycoprotein IIb/IIIa receptor antagonists)</t>
  </si>
  <si>
    <t>-tide (-fibatide)</t>
  </si>
  <si>
    <t>B01AC16</t>
  </si>
  <si>
    <t>B01AC16 [Blood And Blood Forming Organs:Antithrombotic Agents:Antithrombotic Agents:Platelet aggregation inhibitors excl. heparin]</t>
  </si>
  <si>
    <t>NC(=N)NCCCC[C@@H]1NC(=O)CCSSC[C@H](NC(=O)[C@@H]2CCCN2C(=O)[C@H](Cc3c[nH]c4ccccc34)NC(=O)[C@H](CC(=O)O)NC(=O)CNC1=O)C(=O)N</t>
  </si>
  <si>
    <t>CHEMBL1286</t>
  </si>
  <si>
    <t>Levetiracetam (BAN, FDA, INN, USAN)</t>
  </si>
  <si>
    <t>UCB-22059; UCB-L059</t>
  </si>
  <si>
    <t>Ucb Inc; Hq Speciality Pharma Llc</t>
  </si>
  <si>
    <t>N03AX14</t>
  </si>
  <si>
    <t>N03AX14 [Nervous System:Antiepileptics:Antiepileptics:Other antiepileptics]</t>
  </si>
  <si>
    <t>CC[C@H](N1CCCC1=O)C(=O)N</t>
  </si>
  <si>
    <t>CHEMBL1214124</t>
  </si>
  <si>
    <t>Perampanel (FDA, INN, USAN)</t>
  </si>
  <si>
    <t>E-2007; E2007; ER-155055-90</t>
  </si>
  <si>
    <t>ionotropic non-NMDA glutamate receptors (AMPA and/or KA receptors): antagonists</t>
  </si>
  <si>
    <t>N03AX22</t>
  </si>
  <si>
    <t>N03AX22 [Nervous System:Antiepileptics:Antiepileptics:Other antiepileptics]</t>
  </si>
  <si>
    <t>O=C1N(C=C(C=C1c2ccccc2C#N)c3ccccn3)c4ccccc4</t>
  </si>
  <si>
    <t>CHEMBL625</t>
  </si>
  <si>
    <t>Thiabendazole (FDA, USAN, USP); Tiabendazole (BAN, INN, JAN)</t>
  </si>
  <si>
    <t>MK-360</t>
  </si>
  <si>
    <t>P02CA02; D01AC06</t>
  </si>
  <si>
    <t>P02CA02 [Antiparasitic Products, Insecticides And Repellents:Anthelmintics:Antinematodal Agents:Benzimidazole derivatives]; D01AC06 [Dermatologicals:Antifungals For Dermatological Use:Antifungals For Topical Use:Imidazole and triazole derivatives]</t>
  </si>
  <si>
    <t>c1ccc2[nH]c(nc2c1)c3cscn3</t>
  </si>
  <si>
    <t>CHEMBL1118</t>
  </si>
  <si>
    <t>Desvenlafaxine (FDA, INN); Desvenlafaxine Succinate (FDA, USAN)</t>
  </si>
  <si>
    <t>WY-45233</t>
  </si>
  <si>
    <t>Wyeth Pharmaceuticals Inc; Alembic Pharmaceuticals Ltd</t>
  </si>
  <si>
    <t>antianxiety, antidepressant inhibitor of norepinephrine and dopamine re-uptake</t>
  </si>
  <si>
    <t>N06AX23</t>
  </si>
  <si>
    <t>N06AX23 [Nervous System:Psychoanaleptics:Antidepressants:Other antidepressants]</t>
  </si>
  <si>
    <t>CN(C)CC(c1ccc(O)cc1)C2(O)CCCCC2</t>
  </si>
  <si>
    <t>CHEMBL1201658</t>
  </si>
  <si>
    <t>Alkavervir (FDA, MI)</t>
  </si>
  <si>
    <t>3m Pharmaceuticals Inc</t>
  </si>
  <si>
    <t>Anti-Adrenergic (beta-receptor); Cardiac Depressant (anti-arrhythmic)</t>
  </si>
  <si>
    <t>CHEMBL593</t>
  </si>
  <si>
    <t>Delavirdine (INN); Delavirdine Mesylate (FDA, USAN)</t>
  </si>
  <si>
    <t>U-90152; U-90152S; U-90152T</t>
  </si>
  <si>
    <t>Viiv Healthcare Co</t>
  </si>
  <si>
    <t>J05AG02</t>
  </si>
  <si>
    <t>J05AG02 [Antiinfectives For Systemic Use:Antivirals For Systemic Use:Direct Acting Antivirals:Non-nucleoside reverse transcriptase inhibitors]</t>
  </si>
  <si>
    <t>CC(C)Nc1cccnc1N2CCN(CC2)C(=O)c3cc4cc(NS(=O)(=O)C)ccc4[nH]3</t>
  </si>
  <si>
    <t>CHEMBL584</t>
  </si>
  <si>
    <t>Nelfinavir (BAN, INN); Nelfinavir Mesylate (USAN, FDA)</t>
  </si>
  <si>
    <t>AG-1343</t>
  </si>
  <si>
    <t>Agouron Pharmaceuticals Inc</t>
  </si>
  <si>
    <t>J05AE04</t>
  </si>
  <si>
    <t>J05AE04 [Antiinfectives For Systemic Use:Antivirals For Systemic Use:Direct Acting Antivirals:Protease inhibitors]</t>
  </si>
  <si>
    <t>Cc1c(O)cccc1C(=O)N[C@@H](CSc2ccccc2)[C@H](O)CN3C[C@H]4CCCC[C@H]4C[C@H]3C(=O)NC(C)(C)C</t>
  </si>
  <si>
    <t>CHEMBL502</t>
  </si>
  <si>
    <t>Donepezil (BAN, INN); Donepezil Hydrochloride (USAN, FDA)</t>
  </si>
  <si>
    <t>E-2020; BNAG; E2020</t>
  </si>
  <si>
    <t>acetylcholinesterase inhibitors used in the treatment of Alzheimers disease</t>
  </si>
  <si>
    <t>N06DA02</t>
  </si>
  <si>
    <t>N06DA02 [Nervous System:Psychoanaleptics:Anti-Dementia Drugs:Anticholinesterases]</t>
  </si>
  <si>
    <t>Alzheimer's Disease Treatment (adjunct); Cognition Adjuvant; Dementia Symptoms Treatment Adjunct; Inhibitor (acetylcholinesterase)</t>
  </si>
  <si>
    <t>COc1cc2CC(CC3CCN(Cc4ccccc4)CC3)C(=O)c2cc1OC</t>
  </si>
  <si>
    <t>CHEMBL24</t>
  </si>
  <si>
    <t>Atenolol (BAN, FDA, INN, JAN, USAN, USP)</t>
  </si>
  <si>
    <t>ICI-66082</t>
  </si>
  <si>
    <t>Astrazeneca Pharmaceuticals Lp; Astrazeneca Lp</t>
  </si>
  <si>
    <t>C07AB03</t>
  </si>
  <si>
    <t>C07AB03 [Cardiovascular System:Beta Blocking Agents:Beta Blocking Agents:Beta blocking agents, selective]</t>
  </si>
  <si>
    <t>CC(C)NCC(O)COc1ccc(CC(=O)N)cc1</t>
  </si>
  <si>
    <t>CHEMBL539697</t>
  </si>
  <si>
    <t>Dabigatran Etexilate (INN, USAN); Dabigatran Etexilate Mesylate (FDA, USAN)</t>
  </si>
  <si>
    <t>BIBR-1048; BIBR-1048-BS-RS1; BIBR-1048-MS</t>
  </si>
  <si>
    <t>Boehringer Ingelheim Pharmaceuticals Inc; Boehringer Ingelheim Pharma Gmbh &amp; Co. Kg And Bidachem S.P.A.</t>
  </si>
  <si>
    <t>B01AE07</t>
  </si>
  <si>
    <t>B01AE07 [Blood And Blood Forming Organs:Antithrombotic Agents:Antithrombotic Agents:Direct thrombin inhibitors]</t>
  </si>
  <si>
    <t>CCCCCCOC(=O)NC(=N)c1ccc(NCc2nc3cc(ccc3n2C)C(=O)N(CCC(=O)OCC)c4ccccn4)cc1</t>
  </si>
  <si>
    <t>aldosterone antagonists (spironolactone type)</t>
  </si>
  <si>
    <t>Protectant (topical)</t>
  </si>
  <si>
    <t>antiasthmatics/antiallergics: type IV phosphodiesterase inbibitors</t>
  </si>
  <si>
    <t>-ast (-milast)</t>
  </si>
  <si>
    <t>CHEMBL2109065</t>
  </si>
  <si>
    <t>Drotrecogin Alfa (Activated) (BAN, FDA, INN, USAN)</t>
  </si>
  <si>
    <t>blood coagulation cascade inhibitor</t>
  </si>
  <si>
    <t>B01AD10</t>
  </si>
  <si>
    <t>B01AD10 [Blood And Blood Forming Organs:Antithrombotic Agents:Antithrombotic Agents:Enzymes]</t>
  </si>
  <si>
    <t>CHEMBL2108581</t>
  </si>
  <si>
    <t>Catumaxomab (INN)</t>
  </si>
  <si>
    <t>Fresenius</t>
  </si>
  <si>
    <t>monoclonal antibodies: rat-murine hybrid antibodies</t>
  </si>
  <si>
    <t>-mab (-axo-)</t>
  </si>
  <si>
    <t>L01XC09</t>
  </si>
  <si>
    <t>L01XC09 [Antineoplastic And Immunomodulating Agents:Antineoplastic Agents:Other Antineoplastic Agents:Monoclonal antibodies]</t>
  </si>
  <si>
    <t>CHEMBL395429</t>
  </si>
  <si>
    <t>Oxytocin (FDA, USP, BAN, INN, JAN)</t>
  </si>
  <si>
    <t>Jhp Pharmaceuticals Llc; Fresenius Kabi Usa Llc; Baxter Healthcare Corp Anesthesia Critical Care; Abbott Laboratories Pharmaceutical Products Div; Novartis Pharmaceuticals Corp</t>
  </si>
  <si>
    <t>H01BB02</t>
  </si>
  <si>
    <t>H01BB02 [Systemic Hormonal Preparations, Excl. :Pituitary And Hypothalamic Hormones And Analogues:Posterior Pituitary Lobe Hormones:Oxytocin and analogues]</t>
  </si>
  <si>
    <t>CC[C@H](C)[C@@H]1NC(=O)[C@H](Cc2ccc(O)cc2)NC(=O)[C@@H](N)CSSC[C@H](NC(=O)[C@H](CC(=O)N)NC(=O)[C@H](CCC(=O)N)NC1=O)C(=O)N3CCC[C@H]3C(=O)N[C@@H](CC(C)C)C(=O)NCC(=O)N</t>
  </si>
  <si>
    <t>CHEMBL1200932</t>
  </si>
  <si>
    <t>Iopamidol (FDA, USP, BAN, INN, JAN, USAN)</t>
  </si>
  <si>
    <t>SQ-13396</t>
  </si>
  <si>
    <t>V08AB04</t>
  </si>
  <si>
    <t>V08AB04 [Various:Contrast Media:X-Ray Contrast Media, Iodinated:Watersoluble, nephrotropic, low osmolar X-ray contrast media]</t>
  </si>
  <si>
    <t>C[C@H](O)C(=O)Nc1c(I)c(C(=O)NC(CO)CO)c(I)c(C(=O)NC(CO)CO)c1I</t>
  </si>
  <si>
    <t>CHEMBL1231</t>
  </si>
  <si>
    <t>Oxybutynin (BAN, FDA, INN, USAN); Oxybutynin Chloride (USAN, USP, FDA); Oxybutynin Hydrochloride (JAN)</t>
  </si>
  <si>
    <t>5058; MJ-4309-1</t>
  </si>
  <si>
    <t>Watson Laboratories Inc; Ortho Mcneil Janssen Pharmaceuticals Inc; Msd Consumer Care Inc; Janssen Pharmaceuticals Inc</t>
  </si>
  <si>
    <t>G04BD04</t>
  </si>
  <si>
    <t>G04BD04 [Genito Urinary System And Sex Hormones:Urologicals:Urologicals:Drugs for urinary frequency and incontinence]</t>
  </si>
  <si>
    <t>CCN(CC)CC#CCOC(=O)C(O)(C1CCCCC1)c2ccccc2</t>
  </si>
  <si>
    <t>CHEMBL1614</t>
  </si>
  <si>
    <t>Deslanoside (BAN, FDA, INN, JAN, USP)</t>
  </si>
  <si>
    <t>C01AA07</t>
  </si>
  <si>
    <t>C01AA07 [Cardiovascular System:Cardiac Therapy:Cardiac Glycosides:Digitalis glycosides]</t>
  </si>
  <si>
    <t>C[C@H]1O[C@H](C[C@H](O)[C@@H]1O[C@H]2C[C@H](O)[C@H](O[C@H]3C[C@H](O)[C@H](O[C@@H]4O[C@H](CO)[C@@H](O)[C@H](O)[C@H]4O)[C@@H](C)O3)[C@@H](C)O2)O[C@H]5CC[C@@]6(C)[C@H](CC[C@@H]7[C@@H]6C[C@@H](O)[C@]8(C)[C@H](CC[C@]78O)C9=CC(=O)OC9)C5</t>
  </si>
  <si>
    <t>CHEMBL1201146</t>
  </si>
  <si>
    <t>Norethindrone Acetate (FDA, USP)</t>
  </si>
  <si>
    <t>Novo Nordisk Inc; Novartis Pharmaceuticals Corp; Duramed Research Inc; Abbvie Endocrine Inc; Parke Davis Div Warner Lambert Co</t>
  </si>
  <si>
    <t>CC(=O)O[C@]1(CC[C@H]2[C@@H]3CCC4=CC(=O)CC[C@@H]4[C@H]3CC[C@]12C)C#C</t>
  </si>
  <si>
    <t>CHEMBL635</t>
  </si>
  <si>
    <t>Prednisone (BAN, FDA, INN, USP)</t>
  </si>
  <si>
    <t>Roxane Laboratories Inc; Pharmacia And Upjohn Co; Parke Davis Div Warner Lambert Co; Horizon Pharma Inc; Schering Corp Sub Schering Plough Corp</t>
  </si>
  <si>
    <t>A07EA03; H02AB07</t>
  </si>
  <si>
    <t>A07EA03 [Alimentary Tract And Metabolism:Antidiarrheals, Intestinal Antiinflammatory/Antiinfective :Intestinal Antiinflammatory Agents:Corticosteroids acting locally]; H02AB07 [Systemic Hormonal Preparations, Excl. :Corticosteroids For Systemic Use:Corticosteroids For Systemic Use, Plain:Glucocorticoids]</t>
  </si>
  <si>
    <t>C[C@]12CC(=O)[C@H]3[C@@H](CCC4=CC(=O)C=C[C@]34C)[C@@H]1CC[C@]2(O)C(=O)CO</t>
  </si>
  <si>
    <t>CHEMBL1201636</t>
  </si>
  <si>
    <t>Hyaluronidase (BAN, FDA, USP, INN, USAN)</t>
  </si>
  <si>
    <t>Ista Pharmaceuticals; Baxter Healthcare Corp Anesthesia And Critical Care; Amphastar Pharmaceutical Inc; Akorn Inc</t>
  </si>
  <si>
    <t>CHEMBL1201263</t>
  </si>
  <si>
    <t>Hydrocortamate (INN); Hydrocortamate Hydrochloride (FDA, MI)</t>
  </si>
  <si>
    <t>CCN(CC)CC(=O)OCC(=O)[C@@]1(O)CC[C@H]2[C@@H]3CCC4=CC(=O)CC[C@]4(C)[C@H]3[C@@H](O)C[C@]12C</t>
  </si>
  <si>
    <t>CHEMBL2097081</t>
  </si>
  <si>
    <t>Sodium Nitroprusside (FDA, USP)</t>
  </si>
  <si>
    <t>Hoffmann La Roche Inc; Baxter Healthcare Corp Anesthesia And Critical Care; Abbvie Inc</t>
  </si>
  <si>
    <t>C02DD01</t>
  </si>
  <si>
    <t>C02DD01 [Cardiovascular System:Antihypertensives:Arteriolar Smooth Muscle, Agents Acting On:Nitroferricyanide derivatives]</t>
  </si>
  <si>
    <t>CHEMBL1454</t>
  </si>
  <si>
    <t>Levamisole (BAN, INN); Levamisole Hydrochloride (USAN, USP, FDA)</t>
  </si>
  <si>
    <t>TCMDC-125847; R-12564</t>
  </si>
  <si>
    <t>Janssen Pharmaceutica Products Lp</t>
  </si>
  <si>
    <t>P02CE01</t>
  </si>
  <si>
    <t>P02CE01 [Antiparasitic Products, Insecticides And Repellents:Anthelmintics:Antinematodal Agents:Imidazothiazole derivatives]</t>
  </si>
  <si>
    <t>Biological Response Modifier</t>
  </si>
  <si>
    <t>C1CN2C[C@@H](N=C2S1)c3ccccc3</t>
  </si>
  <si>
    <t>CHEMBL1201338</t>
  </si>
  <si>
    <t>Cyclopentolate (BAN, INN); Cyclopentolate Hydrochloride (FDA, USP, JAN)</t>
  </si>
  <si>
    <t>Bausch And Lomb Pharmaceuticals Inc; Alcon Pharmaceuticals Ltd; Alcon Laboratories Inc; Akorn Inc; Pharmafair Inc</t>
  </si>
  <si>
    <t>S01FA04</t>
  </si>
  <si>
    <t>S01FA04 [Sensory Organs:Ophthalmologicals:Mydriatics And Cycloplegics:Anticholinergics]</t>
  </si>
  <si>
    <t>Anticholinergic (ophthalmic)</t>
  </si>
  <si>
    <t>CN(C)CCOC(=O)C(c1ccccc1)C2(O)CCCC2</t>
  </si>
  <si>
    <t>CHEMBL1200925</t>
  </si>
  <si>
    <t>Potassium Phosphate, Monobasic (FDA, NF)</t>
  </si>
  <si>
    <t>Hospira Inc; Baxter Healthcare Corp; B Braun Medical Inc</t>
  </si>
  <si>
    <t>B05XA06</t>
  </si>
  <si>
    <t>B05XA06 [Blood And Blood Forming Organs:Blood Substitutes And Perfusion Solutions:I.V. Solution Additives:Electrolyte solutions]</t>
  </si>
  <si>
    <t>[K+].OP(=O)(O)[O-]</t>
  </si>
  <si>
    <t>CHEMBL1200838</t>
  </si>
  <si>
    <t>Simethicone (FDA, USP, USAN)</t>
  </si>
  <si>
    <t>Antifoam A; Antifoam Af</t>
  </si>
  <si>
    <t>Mcneil Consumer Products Co Div Mcneilab Inc; Mcneil Consumer Healthcare</t>
  </si>
  <si>
    <t>Antifiatulent</t>
  </si>
  <si>
    <t>CC(C)(C)[SiH2]O[Si](C)(C)O[SiH2]C(C)(C)C</t>
  </si>
  <si>
    <t>CHEMBL134</t>
  </si>
  <si>
    <t>Clonidine (USP, BAN, FDA, INN, USAN); Clonidine Hydrochloride (BAN, JAN, USAN, USP, FDA)</t>
  </si>
  <si>
    <t>ST-155-BS; ST-155BS; ST-155</t>
  </si>
  <si>
    <t>Shionogi Inc; Mylan Institutional Llc; Boehringer Ingelheim Pharmaceuticals Inc; Boehringer Ingelheim; Tris Pharma Inc</t>
  </si>
  <si>
    <t>C02AC01; N02CX02; S01EA04</t>
  </si>
  <si>
    <t>C02AC01 [Cardiovascular System:Antihypertensives:Antiadrenergic Agents, Centrally Acting:Imidazoline receptor agonists]; N02CX02 [Nervous System:Analgesics:Antimigraine Preparations:Other antimigraine preparations]; S01EA04 [Sensory Organs:Ophthalmologicals:Antiglaucoma Preparations And Miotics:Sympathomimetics in glaucoma therapy]</t>
  </si>
  <si>
    <t>Clc1cccc(Cl)c1NC2=NCCN2</t>
  </si>
  <si>
    <t>CHEMBL1200690</t>
  </si>
  <si>
    <t>Lypressin (FDA, USP, BAN, INN, USAN)</t>
  </si>
  <si>
    <t>L-8</t>
  </si>
  <si>
    <t>H01BA03</t>
  </si>
  <si>
    <t>H01BA03 [Systemic Hormonal Preparations, Excl. :Pituitary And Hypothalamic Hormones And Analogues:Posterior Pituitary Lobe Hormones:Vasopressin and analogues]</t>
  </si>
  <si>
    <t>Antidiuretic; Vasoconstrictor</t>
  </si>
  <si>
    <t>NCCCC[C@H](NC(=O)[C@@H]1CCCN1C(=O)[C@@H]2CSSC[C@H](N)C(=O)N[C@@H](Cc3ccc(O)cc3)C(=O)N[C@@H](Cc4ccccc4)C(=O)N[C@@H](CCC(=O)N)C(=O)N[C@@H](CC(=O)N)C(=O)N2)C(=O)NCC(=O)N</t>
  </si>
  <si>
    <t>CHEMBL1200868</t>
  </si>
  <si>
    <t>Fenamisal (BAN, INN); Phenyl Aminosalicylate (FDA, USAN)</t>
  </si>
  <si>
    <t>Nc1ccc(C(=O)Oc2ccccc2)c(O)c1</t>
  </si>
  <si>
    <t>CHEMBL1622</t>
  </si>
  <si>
    <t>Folic Acid (BAN, INN, JAN, USP, FDA)</t>
  </si>
  <si>
    <t>Hikma (Maple) Ltd; Eli Lilly And Co; Astrazeneca Lp; Abraxis Pharmaceutical Products; Hoffmann La Roche Inc</t>
  </si>
  <si>
    <t>B03BB01; B03BB51</t>
  </si>
  <si>
    <t>B03BB01 [Blood And Blood Forming Organs:Antianemic Preparations:Vitamin B12 And Folic Acid:Folic acid and derivatives]; B03BB51 [Blood And Blood Forming Organs:Antianemic Preparations:Vitamin B12 And Folic Acid:Folic acid and derivatives]</t>
  </si>
  <si>
    <t>Vitamin (hematopoietic)</t>
  </si>
  <si>
    <t>NC1=NC(=O)c2nc(CNc3ccc(cc3)C(=O)N[C@@H](CCC(=O)O)C(=O)O)cnc2N1</t>
  </si>
  <si>
    <t>CHEMBL1423</t>
  </si>
  <si>
    <t>Pimozide (BAN, FDA, INN, JAN, USAN, USP)</t>
  </si>
  <si>
    <t>MCN-JR-6238; R-6238</t>
  </si>
  <si>
    <t>N05AG02</t>
  </si>
  <si>
    <t>N05AG02 [Nervous System:Psycholeptics:Antipsychotics:Diphenylbutylpiperidine derivatives]</t>
  </si>
  <si>
    <t>Fc1ccc(cc1)C(CCCN2CCC(CC2)N3C(=O)Nc4ccccc34)c5ccc(F)cc5</t>
  </si>
  <si>
    <t>CHEMBL1200910</t>
  </si>
  <si>
    <t>Acetylsulfisoxazole (JAN); Sulfisoxazole Acetyl (FDA, USP)</t>
  </si>
  <si>
    <t>Ross Laboratories Div Abbott Laboratories Inc; Hoffmann La Roche Inc; Eli Lilly And Co</t>
  </si>
  <si>
    <t>CC(=O)N(c1onc(C)c1C)S(=O)(=O)c2ccc(N)cc2</t>
  </si>
  <si>
    <t>CHEMBL1550</t>
  </si>
  <si>
    <t>Phytomenadione (DCF, BAN, INN); Phytonadione (FDA, JAN, USP)</t>
  </si>
  <si>
    <t>Valeant Pharmaceuticals North America; Hospira Inc; Hoffmann La Roche Inc; Biovail Technologies Ltd</t>
  </si>
  <si>
    <t>B02BA01</t>
  </si>
  <si>
    <t>B02BA01 [Blood And Blood Forming Organs:Antihemorrhagics:Vitamin K And Other Hemostatics:Vitamin K]</t>
  </si>
  <si>
    <t>Vitamin (prothrombogenic)</t>
  </si>
  <si>
    <t>CC(C)CCC[C@@H](C)CCC[C@@H](C)CCC\C(=C\CC1=C(C)C(=O)c2ccccc2C1=O)\C</t>
  </si>
  <si>
    <t>CHEMBL1201531</t>
  </si>
  <si>
    <t>Veratrum Viride Root (FDA)</t>
  </si>
  <si>
    <t>C02KA01</t>
  </si>
  <si>
    <t>C02KA01 [Cardiovascular System:Antihypertensives:Other Antihypertensives:Alkaloids, excl. rauwolfia]</t>
  </si>
  <si>
    <t>CHEMBL643</t>
  </si>
  <si>
    <t>Promethazine (BAN, INN); Promethazine Hydrochloride (FDA, USP, JAN)</t>
  </si>
  <si>
    <t>Wyeth Ayerst Laboratories; Shionogi Inc; Baxter Healthcare Corp Anesthesia Critical Care; Ani Pharmaceuticals Inc; Wyeth Pharmaceuticals Inc</t>
  </si>
  <si>
    <t>R06AD02; D04AA10; R06AD52</t>
  </si>
  <si>
    <t>R06AD02 [Respiratory System:Antihistamines For Systemic Use:Antihistamines For Systemic Use:Phenothiazine derivatives]; D04AA10 [Dermatologicals:Antipruritics, Incl. Antihistamines, Anesthetics, Etc.:Antipruritics, Incl. Antihistamines, Anesthetics, Etc.:Antihistamines for topical use]; R06AD52 [Respiratory System:Antihistamines For Systemic Use:Antihistamines For Systemic Use:Phenothiazine derivatives]</t>
  </si>
  <si>
    <t>Anti-Emetic; Antihistaminic</t>
  </si>
  <si>
    <t>CC(CN1c2ccccc2Sc3ccccc13)N(C)C</t>
  </si>
  <si>
    <t>CHEMBL113178</t>
  </si>
  <si>
    <t>Selenomethionine (USP); Selenomethionine (75 Se) (INN); Selenomethionine (75Se) (INN); Selenomethionine (75Se) Injection (JAN); Selenomethionine Se 75 (USAN, USP); Selenomethionine Se-75 (FDA)</t>
  </si>
  <si>
    <t>Pharmalucence Inc; Mallinckrodt Inc; Ge Healthcare; Bracco Diagnostics Inc</t>
  </si>
  <si>
    <t>Diagnostic Aid (pancreas function determination); Radioactive Agent</t>
  </si>
  <si>
    <t>C[Se]CC[C@H](N)C(=O)O</t>
  </si>
  <si>
    <t>Analgesic; Antipyretic; Antirheumatic</t>
  </si>
  <si>
    <t>Pharmaceutic Aid (flavor); Pharmaceutic Aid (tablet excipient)</t>
  </si>
  <si>
    <t>CHEMBL847</t>
  </si>
  <si>
    <t>Oxamniquine (BAN, FDA, INN, USAN, USP)</t>
  </si>
  <si>
    <t>UK-4271</t>
  </si>
  <si>
    <t>P02BA02</t>
  </si>
  <si>
    <t>P02BA02 [Antiparasitic Products, Insecticides And Repellents:Anthelmintics:Antitrematodals:Quinoline derivatives and related substances]</t>
  </si>
  <si>
    <t>CC(C)NCC1CCc2cc(CO)c(cc2N1)[N+](=O)[O-]</t>
  </si>
  <si>
    <t>CHEMBL1257</t>
  </si>
  <si>
    <t>Enflurane (BAN, FDA, INN, JAN, USAN, USP)</t>
  </si>
  <si>
    <t>Anesthetic Compound No. 347</t>
  </si>
  <si>
    <t>N01AB04</t>
  </si>
  <si>
    <t>N01AB04 [Nervous System:Anesthetics:Anesthetics, General:Halogenated hydrocarbons]</t>
  </si>
  <si>
    <t>FC(F)OC(F)(F)C(F)Cl</t>
  </si>
  <si>
    <t>CHEMBL1201441</t>
  </si>
  <si>
    <t>Colistimethate Sodium (BAN, FDA, INN, USAN, USP)</t>
  </si>
  <si>
    <t>W-1929</t>
  </si>
  <si>
    <t>Jhp Pharmaceuticals Llc</t>
  </si>
  <si>
    <t>CHEMBL1201748</t>
  </si>
  <si>
    <t>Cabazitaxel (FDA, INN, USAN)</t>
  </si>
  <si>
    <t>XRP-6258</t>
  </si>
  <si>
    <t>Sanofi Aventis Us Inc</t>
  </si>
  <si>
    <t>L01CD04</t>
  </si>
  <si>
    <t>L01CD04 [Antineoplastic And Immunomodulating Agents:Antineoplastic Agents:Plant Alkaloids And Other Natural Products:Taxanes]</t>
  </si>
  <si>
    <t>CO[C@H]1C[C@H]2OC[C@@]2(OC(=O)C)[C@H]3[C@H](OC(=O)c4ccccc4)[C@]5(O)C[C@H](OC(=O)[C@H](O)[C@@H](NC(=O)OC(C)(C)C)c6ccccc6)C(=C([C@@H](OC)C(=O)[C@]13C)C5(C)C)C</t>
  </si>
  <si>
    <t>CHEMBL1201639</t>
  </si>
  <si>
    <t>Insulin Zinc Susp Beef (FDA)</t>
  </si>
  <si>
    <t>CHEMBL1201431</t>
  </si>
  <si>
    <t>Dornase Alfa (BAN, FDA, INN, USAN)</t>
  </si>
  <si>
    <t>Genentech Inc; Genentech</t>
  </si>
  <si>
    <t>R05CB13</t>
  </si>
  <si>
    <t>R05CB13 [Respiratory System:Cough And Cold Preparations:Expectorants, Excl. Combinations With Cough Suppressants:Mucolytics]</t>
  </si>
  <si>
    <t>Cystic Fibrosis Therapy Adjunct</t>
  </si>
  <si>
    <t>CHEMBL1201717</t>
  </si>
  <si>
    <t>Mecasermin Rinfabate (INN, USAN); Mecasermin Rinfabate Recombinant (FDA)</t>
  </si>
  <si>
    <t>RHIGF-I/RHIGFBP-3</t>
  </si>
  <si>
    <t>Insmed Inc</t>
  </si>
  <si>
    <t>growth factors: insulin-like growth factors</t>
  </si>
  <si>
    <t>-ermin (-sermin)</t>
  </si>
  <si>
    <t>H01AC05</t>
  </si>
  <si>
    <t>H01AC05 [Systemic Hormonal Preparations, Excl. :Pituitary And Hypothalamic Hormones And Analogues:Anterior Pituitary Lobe Hormones And Analogues:Somatropin and somatropin agonists]</t>
  </si>
  <si>
    <t>CHEMBL301267</t>
  </si>
  <si>
    <t>Artemotil (INN)</t>
  </si>
  <si>
    <t>arte-</t>
  </si>
  <si>
    <t>antimalarials (artemisin dervatives)</t>
  </si>
  <si>
    <t>P01BE04</t>
  </si>
  <si>
    <t>P01BE04 [Antiparasitic Products, Insecticides And Repellents:Antiprotozoals:Antimalarials:Artemisinin and derivatives, plain]</t>
  </si>
  <si>
    <t>CCO[C@H]1O[C@@H]2O[C@@]3(C)CC[C@H]4[C@H](C)CC[C@@H]([C@H]1C)[C@@]24OO3</t>
  </si>
  <si>
    <t>CHEMBL452</t>
  </si>
  <si>
    <t>Clonazepam (BAN, FDA, INN, JAN, USAN, USP)</t>
  </si>
  <si>
    <t>Ro-5-4023; Ro-54023</t>
  </si>
  <si>
    <t>N03AE01</t>
  </si>
  <si>
    <t>N03AE01 [Nervous System:Antiepileptics:Antiepileptics:Benzodiazepine derivatives]</t>
  </si>
  <si>
    <t>[O-][N+](=O)c1ccc2NC(=O)CN=C(c3ccccc3Cl)c2c1</t>
  </si>
  <si>
    <t>CHEMBL85</t>
  </si>
  <si>
    <t>Risperidone (BAN, FDA, INN, USAN)</t>
  </si>
  <si>
    <t>R-64-766; R-64766</t>
  </si>
  <si>
    <t>Janssen Pharmaceuticals Inc</t>
  </si>
  <si>
    <t>N05AX08</t>
  </si>
  <si>
    <t>N05AX08 [Nervous System:Psycholeptics:Antipsychotics:Other antipsychotics]</t>
  </si>
  <si>
    <t>Neuroleptic</t>
  </si>
  <si>
    <t>CC1=C(CCN2CCC(CC2)c3noc4cc(F)ccc34)C(=O)N5CCCCC5=N1</t>
  </si>
  <si>
    <t>CHEMBL1029</t>
  </si>
  <si>
    <t>Miglustat (BAN, FDA, INN, USAN)</t>
  </si>
  <si>
    <t>OGT-918</t>
  </si>
  <si>
    <t>A16AX06</t>
  </si>
  <si>
    <t>A16AX06 [Alimentary Tract And Metabolism:Other Alimentary Tract And Metabolism Products:Other Alimentary Tract And Metabolism Products:Various alimentary tract and metabolism products]</t>
  </si>
  <si>
    <t>CCCCN1C[C@H](O)[C@@H](O)[C@H](O)[C@H]1CO</t>
  </si>
  <si>
    <t>CHEMBL21578</t>
  </si>
  <si>
    <t>Quinidine (BAN, MI, NF); Quinidine Gluconate (FDA, USP); Quinidine Sulfate (FDA, JAN, USP)</t>
  </si>
  <si>
    <t>GNF-Pf-5459</t>
  </si>
  <si>
    <t>Warner Chilcott Div Warner Lambert Co; Eli Lilly And Co; Bayer Healthcare Pharmaceuticals Inc; Avanir Pharmaceuticals Inc; Wyeth Pharmaceuticals Inc</t>
  </si>
  <si>
    <t>C01BA51; C01BA01; C01BA71</t>
  </si>
  <si>
    <t>C01BA51 [Cardiovascular System:Cardiac Therapy:Antiarrhythmics, Class I And Iii:Antiarrhythmics, class Ia]; C01BA01 [Cardiovascular System:Cardiac Therapy:Antiarrhythmics, Class I And Iii:Antiarrhythmics, class Ia]; C01BA71 [Cardiovascular System:Cardiac Therapy:Antiarrhythmics, Class I And Iii:Antiarrhythmics, class Ia]</t>
  </si>
  <si>
    <t>COc1ccc2nccc([C@H](O)[C@H]3CC4CCN3C[C@@H]4C=C)c2c1</t>
  </si>
  <si>
    <t>CHEMBL490</t>
  </si>
  <si>
    <t>Paroxetine (USP, BAN, INN, USAN); Paroxetine Hydrochloride (USP, FDA); Paroxetine Mesylate (FDA, USAN)</t>
  </si>
  <si>
    <t>BRL-29060; POT.MES</t>
  </si>
  <si>
    <t>SmithKline Beecham; Noven Therapeutics Llc; GlaxoSmithKline; Beecham Pharmaceuticals, England</t>
  </si>
  <si>
    <t>N06AB05</t>
  </si>
  <si>
    <t>N06AB05 [Nervous System:Psychoanaleptics:Antidepressants:Selective serotonin reuptake inhibitors]</t>
  </si>
  <si>
    <t>Fc1ccc(cc1)[C@@H]2CCNC[C@H]2COc3ccc4OCOc4c3</t>
  </si>
  <si>
    <t>CHEMBL33</t>
  </si>
  <si>
    <t>Levofloxacin (BAN, FDA, INN, JAN, USAN)</t>
  </si>
  <si>
    <t>DR-3355; RWJ-25213</t>
  </si>
  <si>
    <t>Santen Inc; Janssen Pharmaceuticals Inc</t>
  </si>
  <si>
    <t>J01MA12; S01AE05</t>
  </si>
  <si>
    <t>J01MA12 [Antiinfectives For Systemic Use:Antibacterials For Systemic Use:Quinolone Antibacterials:Fluoroquinolones]; S01AE05 [Sensory Organs:Ophthalmologicals:Antiinfectives:Fluoroquinolones]</t>
  </si>
  <si>
    <t>C[C@H]1COc2c(N3CCN(C)CC3)c(F)cc4C(=O)C(=CN1c24)C(=O)O</t>
  </si>
  <si>
    <t>CHEMBL1201182</t>
  </si>
  <si>
    <t>Temsirolimus (FDA, INN, USAN)</t>
  </si>
  <si>
    <t>CCI-779</t>
  </si>
  <si>
    <t>L01XE09</t>
  </si>
  <si>
    <t>L01XE09 [Antineoplastic And Immunomodulating Agents:Antineoplastic Agents:Other Antineoplastic Agents:Protein kinase inhibitors]</t>
  </si>
  <si>
    <t>CO[C@@H]1C[C@H](C[C@@H](C)[C@@H]2CC(=O)[C@H](C)\C=C(/C)\[C@@H](O)[C@@H](OC)C(=O)[C@H](C)C[C@H](C)\C=C\C=C\C=C(/C)\[C@H](C[C@@H]3CC[C@@H](C)[C@@](O)(O3)C(=O)C(=O)N4CCCC[C@H]4C(=O)O2)OC)CC[C@H]1OC(=O)C(C)(CO)CO</t>
  </si>
  <si>
    <t>CHEMBL535</t>
  </si>
  <si>
    <t>Sunitinib (INN); Sunitinib Malate (FDA)</t>
  </si>
  <si>
    <t>SU-11248</t>
  </si>
  <si>
    <t>Cp Pharmaceuticals International Cv</t>
  </si>
  <si>
    <t>L01XE04</t>
  </si>
  <si>
    <t>L01XE04 [Antineoplastic And Immunomodulating Agents:Antineoplastic Agents:Other Antineoplastic Agents:Protein kinase inhibitors]</t>
  </si>
  <si>
    <t>CCN(CC)CCNC(=O)c1c(C)[nH]c(\C=C\2/C(=O)Nc3ccc(F)cc23)c1C</t>
  </si>
  <si>
    <t>CHEMBL1037</t>
  </si>
  <si>
    <t>Guanadrel (INN); Guanadrel Sulfate (FDA, USP, USAN)</t>
  </si>
  <si>
    <t>CL-1388R; U-28288D</t>
  </si>
  <si>
    <t>NC(=N)NCC1COC2(CCCCC2)O1</t>
  </si>
  <si>
    <t>CHEMBL607993</t>
  </si>
  <si>
    <t>Telavancin (INN); Telavancin Hydrochloride (FDA, USAN)</t>
  </si>
  <si>
    <t>TD-6424</t>
  </si>
  <si>
    <t>Theravance Inc</t>
  </si>
  <si>
    <t>J01XA03</t>
  </si>
  <si>
    <t>J01XA03 [Antiinfectives For Systemic Use:Antibacterials For Systemic Use:Other Antibacterials:Glycopeptide antibacterials]</t>
  </si>
  <si>
    <t>CCCCCCCCCCNCCN[C@@]1(C)C[C@H](O[C@@H]2[C@@H](O)[C@H](O)[C@@H](CO)O[C@H]2Oc3c4Oc5ccc(cc5Cl)[C@H](O)[C@@H](NC(=O)[C@@H](CC(C)C)NC)C(=O)N[C@@H](CC(=O)N)C(=O)N[C@H]6C(=O)N[C@H]7C(=O)N[C@@H]([C@H](O)c8ccc(Oc3cc6c4)c(Cl)c8)C(=O)N[C@H](C(=O)O)c9cc(O)c(CNCP(=O)(O)O)c(O)c9c%10cc7ccc%10O)O[C@@H](C)[C@H]1O</t>
  </si>
  <si>
    <t>CHEMBL1194325</t>
  </si>
  <si>
    <t>Aclidinium Bromide (FDA, INN, USAN)</t>
  </si>
  <si>
    <t>14115700; LAS-34273; LAS-34273 Micronized; LAS W-330</t>
  </si>
  <si>
    <t>R03BB05</t>
  </si>
  <si>
    <t>R03BB05 [Respiratory System:Drugs For Obstructive Airway Diseases:Other Drugs For Obstructive Airway Diseases, Inhalants:Anticholinergics]</t>
  </si>
  <si>
    <t>OC(C(=O)O[C@H]1C[N+]2(CCCOc3ccccc3)CCC1CC2)(c4cccs4)c5cccs5</t>
  </si>
  <si>
    <t>cholinesterase inhibitors (physostigmine type)</t>
  </si>
  <si>
    <t>Antineoplastic; Radioactive Agent</t>
  </si>
  <si>
    <t>Antagonist (to narcotics)</t>
  </si>
  <si>
    <t>cholinergic agonists (arecoline derivatives used in treatment of Alzheimer disease)</t>
  </si>
  <si>
    <t>peg-; -stim</t>
  </si>
  <si>
    <t>PEGylated compounds; colony-stimulating factors: granulocyte colony-stimulating factors (G-CSF)</t>
  </si>
  <si>
    <t>peg-; -stim (-grastim)</t>
  </si>
  <si>
    <t>Medimmune</t>
  </si>
  <si>
    <t>CHEMBL1201579</t>
  </si>
  <si>
    <t>Capromab Pendetide (USAN)</t>
  </si>
  <si>
    <t>7E11-C5.3; CYT-351; CYT-356</t>
  </si>
  <si>
    <t>Cytogen Corp</t>
  </si>
  <si>
    <t>CHEMBL1201568</t>
  </si>
  <si>
    <t>Pegfilgrastim (BAN, FDA, INN, USAN)</t>
  </si>
  <si>
    <t>L03AA13</t>
  </si>
  <si>
    <t>L03AA13 [Antineoplastic And Immunomodulating Agents:Immunostimulants:Immunostimulants:Colony stimulating factors]</t>
  </si>
  <si>
    <t>CHEMBL1201836</t>
  </si>
  <si>
    <t>Ofatumumab (FDA, INN, USAN)</t>
  </si>
  <si>
    <t>2F2; GSK-1841157; GSK-I841157; HUMAX-CD20; Humax-Cd20 2F2; HUMAX-CD20, 2F2</t>
  </si>
  <si>
    <t>GlaxoSmithKline; Genmab</t>
  </si>
  <si>
    <t>L01XC10</t>
  </si>
  <si>
    <t>L01XC10 [Antineoplastic And Immunomodulating Agents:Antineoplastic Agents:Other Antineoplastic Agents:Monoclonal antibodies]</t>
  </si>
  <si>
    <t>CHEMBL1431</t>
  </si>
  <si>
    <t>Metformin (BAN, INN, USAN); Metformin Hydrochloride (USP, JAN, USAN, FDA)</t>
  </si>
  <si>
    <t>LA-6023</t>
  </si>
  <si>
    <t>Bristol Myers Squibb Co; Bristol Myers Squibb; Boehringer Ingelheim Pharmaceuticals Inc; Andrx Labs Llc; Bristol Myers Squibb Co Pharmaceutical Research Institute</t>
  </si>
  <si>
    <t>A10BA02</t>
  </si>
  <si>
    <t>A10BA02 [Alimentary Tract And Metabolism:Drugs Used In Diabetes:Blood Glucose Lowering Drugs, Excl. Insulins:Biguanides]</t>
  </si>
  <si>
    <t>CN(C)C(=N)NC(=N)N</t>
  </si>
  <si>
    <t>CHEMBL601719</t>
  </si>
  <si>
    <t>Crizotinib (FDA, INN, USAN)</t>
  </si>
  <si>
    <t>PF-2341066</t>
  </si>
  <si>
    <t>L01XE16</t>
  </si>
  <si>
    <t>L01XE16 [Antineoplastic And Immunomodulating Agents:Antineoplastic Agents:Other Antineoplastic Agents:Protein kinase inhibitors]</t>
  </si>
  <si>
    <t>C[C@@H](Oc1cc(cnc1N)c2cnn(c2)C3CCNCC3)c4c(Cl)ccc(F)c4Cl</t>
  </si>
  <si>
    <t>CHEMBL255863</t>
  </si>
  <si>
    <t>Nilotinib (USAN, INN); Nilotinib Hydrochloride Monohydrate (FDA)</t>
  </si>
  <si>
    <t>AMN-107</t>
  </si>
  <si>
    <t>L01XE08</t>
  </si>
  <si>
    <t>L01XE08 [Antineoplastic And Immunomodulating Agents:Antineoplastic Agents:Other Antineoplastic Agents:Protein kinase inhibitors]</t>
  </si>
  <si>
    <t>Cc1cn(cn1)c2cc(NC(=O)c3ccc(C)c(Nc4nccc(n4)c5cccnc5)c3)cc(c2)C(F)(F)F</t>
  </si>
  <si>
    <t>CHEMBL1200946</t>
  </si>
  <si>
    <t>Nandrolone Decanoate (FDA, USP, JAN, USAN)</t>
  </si>
  <si>
    <t>-andr-; -olone</t>
  </si>
  <si>
    <t>androgens; steroids (not prednisolone derivatives)</t>
  </si>
  <si>
    <t>CCCCCCCCCC(=O)O[C@H]1CC[C@H]2[C@@H]3CCC4=CC(=O)CC[C@@H]4[C@H]3CC[C@]12C</t>
  </si>
  <si>
    <t>CHEMBL1201459</t>
  </si>
  <si>
    <t>Desoxyribonuclease (FDA)</t>
  </si>
  <si>
    <t>Parke Davis Pharmaceutical Research Div Warner Lambert Co</t>
  </si>
  <si>
    <t>B06AA10</t>
  </si>
  <si>
    <t>B06AA10 [Blood And Blood Forming Organs:Other Hematological Agents:Other Hematological Agents:Enzymes]</t>
  </si>
  <si>
    <t>CHEMBL1443</t>
  </si>
  <si>
    <t>Nafcillin (BAN, INN); Nafcillin Sodium (FDA, USP, USAN)</t>
  </si>
  <si>
    <t>WY-3277</t>
  </si>
  <si>
    <t>Wyeth Ayerst Laboratories; Baxter Healthcare Corp</t>
  </si>
  <si>
    <t>J01CF06</t>
  </si>
  <si>
    <t>J01CF06 [Antiinfectives For Systemic Use:Antibacterials For Systemic Use:Beta-Lactam Antibacterials, Penicillins:Beta-lactamase resistant penicillins]</t>
  </si>
  <si>
    <t>CCOc1ccc2ccccc2c1C(=O)N[C@H]3[C@H]4SC(C)(C)[C@@H](N4C3=O)C(=O)O</t>
  </si>
  <si>
    <t>CHEMBL1664</t>
  </si>
  <si>
    <t>Fosamprenavir (INN); Fosamprenavir Calcium (FDA, USAN); Fosamprenavir Sodium (USAN)</t>
  </si>
  <si>
    <t>GW433908G; GW433908A</t>
  </si>
  <si>
    <t>Viiv Healthcare Co; Glaxo Wellcome, United Kingdom</t>
  </si>
  <si>
    <t>fos-; -vir</t>
  </si>
  <si>
    <t>phosphoro-derivatives; antivirals: HIV protease inhibitors (saquinavir type)</t>
  </si>
  <si>
    <t>fos-; -vir (-navir)</t>
  </si>
  <si>
    <t>J05AE07</t>
  </si>
  <si>
    <t>J05AE07 [Antiinfectives For Systemic Use:Antivirals For Systemic Use:Direct Acting Antivirals:Protease inhibitors]</t>
  </si>
  <si>
    <t>CC(C)CN(C[C@@H](OP(=O)(O)O)[C@H](Cc1ccccc1)NC(=O)O[C@H]2CCOC2)S(=O)(=O)c3ccc(N)cc3</t>
  </si>
  <si>
    <t>CHEMBL1231723</t>
  </si>
  <si>
    <t>Polidocanol (DCF, FDA, JAN, MI, INN)</t>
  </si>
  <si>
    <t>Chemische Fabrik Kreussler &amp; Co. Gmbh</t>
  </si>
  <si>
    <t>C05BB02</t>
  </si>
  <si>
    <t>C05BB02 [Cardiovascular System:Vasoprotectives:Antivaricose Therapy:Sclerosing agents for local injection]</t>
  </si>
  <si>
    <t>CCCCCCCCCCCCOCCOCCOCCOCCOCCOCCOCCOCCOCCO</t>
  </si>
  <si>
    <t>CHEMBL566434</t>
  </si>
  <si>
    <t>Retapamulin (FDA, INN, USAN)</t>
  </si>
  <si>
    <t>SB-275833</t>
  </si>
  <si>
    <t>Glaxo Group Ltd Dba GlaxoSmithKline</t>
  </si>
  <si>
    <t>antibacterials, pleuromulin derivatives</t>
  </si>
  <si>
    <t>D06AX13</t>
  </si>
  <si>
    <t>D06AX13 [Dermatologicals:Antibiotics And Chemotherapeutics For Dermatological Use:Antibiotics For Topical Use:Other antibiotics for topical use]</t>
  </si>
  <si>
    <t>C[C@@H]1CC[C@@]23CCC(=O)[C@@H]2[C@]1(C)[C@@H](C[C@@](C)(C=C)[C@@H](O)[C@@H]3C)OC(=O)CSC4CC5CCC(C4)N5C</t>
  </si>
  <si>
    <t>CHEMBL185</t>
  </si>
  <si>
    <t>Fluorouracil (BAN, FDA, INN, JAN, USAN, USP)</t>
  </si>
  <si>
    <t>5-FU; Ro-2-9757; Ro-29757</t>
  </si>
  <si>
    <t>Valeant International Bermuda; Pharmacia And Upjohn Co; Elorac Inc; Aqua Pharmaceuticals Llc; Valeant Pharmaceuticals International</t>
  </si>
  <si>
    <t>L01BC52; L01BC02</t>
  </si>
  <si>
    <t>L01BC52 [Antineoplastic And Immunomodulating Agents:Antineoplastic Agents:Antimetabolites:Pyrimidine analogues]; L01BC02 [Antineoplastic And Immunomodulating Agents:Antineoplastic Agents:Antimetabolites:Pyrimidine analogues]</t>
  </si>
  <si>
    <t>FC1=CNC(=O)NC1=O</t>
  </si>
  <si>
    <t>CHEMBL1741134</t>
  </si>
  <si>
    <t>Sodium Picosulfate (BAN, FDA, JAN, USAN, INN)</t>
  </si>
  <si>
    <t>DA-1773; LA-391</t>
  </si>
  <si>
    <t>Ferring Pharmaceuticals As</t>
  </si>
  <si>
    <t>A06AB08; A06AB58</t>
  </si>
  <si>
    <t>A06AB08 [Alimentary Tract And Metabolism:Drugs For Constipation:Drugs For Constipation:Contact laxatives]; A06AB58 [Alimentary Tract And Metabolism:Drugs For Constipation:Drugs For Constipation:Contact laxatives]</t>
  </si>
  <si>
    <t>OS(=O)(=O)Oc1ccc(cc1)C(c2ccc(OS(=O)(=O)O)cc2)c3ccccn3</t>
  </si>
  <si>
    <t>CHEMBL1201516</t>
  </si>
  <si>
    <t>Pentosan Polysulfate Sodium (BAN, FDA, USAN, INN)</t>
  </si>
  <si>
    <t>PZ68; SP54</t>
  </si>
  <si>
    <t>G04BX15; C05BA04</t>
  </si>
  <si>
    <t>G04BX15 [Genito Urinary System And Sex Hormones:Urologicals:Urologicals:Other urologicals]; C05BA04 [Cardiovascular System:Vasoprotectives:Antivaricose Therapy:Heparins or heparinoids for topical use]</t>
  </si>
  <si>
    <t>Anti-Inflammatory (interstitial cystitis)</t>
  </si>
  <si>
    <t>CHEMBL135</t>
  </si>
  <si>
    <t>Estradiol Hemihydrate (FDA); Estradiol (BAN, FDA, INN, USP)</t>
  </si>
  <si>
    <t>Meda Pharmaceuticals Inc; Kv Pharmaceutical Co; Bayer Healthcare Pharmaceuticals Inc; Ascend Therapeutics Inc; Medicis Pharmaceutical Corp</t>
  </si>
  <si>
    <t>G03CA03; G03CA53</t>
  </si>
  <si>
    <t>G03CA03 [Genito Urinary System And Sex Hormones:Sex Hormones And Modulators Of The Genital System:Estrogens:Natural and semisynthetic estrogens, plain]; G03CA53 [Genito Urinary System And Sex Hormones:Sex Hormones And Modulators Of The Genital System:Estrogens:Natural and semisynthetic estrogens, plain]</t>
  </si>
  <si>
    <t>C[C@]12CC[C@H]3[C@@H](CCc4cc(O)ccc34)[C@@H]1CC[C@@H]2O</t>
  </si>
  <si>
    <t>CHEMBL1201760</t>
  </si>
  <si>
    <t>Besifloxacin (INN); Besifloxacin Hydrochloride (FDA, USAN)</t>
  </si>
  <si>
    <t>BOL-303224-A; SS-734</t>
  </si>
  <si>
    <t>Bausch And Lomb Inc</t>
  </si>
  <si>
    <t>S01AE08</t>
  </si>
  <si>
    <t>S01AE08 [Sensory Organs:Ophthalmologicals:Antiinfectives:Fluoroquinolones]</t>
  </si>
  <si>
    <t>N[C@@H]1CCCCN(C1)c2c(F)cc3C(=O)C(=CN(C4CC4)c3c2Cl)C(=O)O</t>
  </si>
  <si>
    <t>CHEMBL1460</t>
  </si>
  <si>
    <t>Didanosine (BAN, FDA, INN, USAN)</t>
  </si>
  <si>
    <t>BMY-40900</t>
  </si>
  <si>
    <t>Bristol Myers Squibb Co Pharmaceutical Research Institute; Bristol Myers Squibb Co</t>
  </si>
  <si>
    <t>J05AF02</t>
  </si>
  <si>
    <t>J05AF02 [Antiinfectives For Systemic Use:Antivirals For Systemic Use:Direct Acting Antivirals:Nucleoside and nucleotide reverse transcriptase inhibitors]</t>
  </si>
  <si>
    <t>OC[C@@H]1CC[C@@H](O1)n2cnc3C(=O)NC=Nc23</t>
  </si>
  <si>
    <t>CHEMBL301265</t>
  </si>
  <si>
    <t>Pramipexole (BAN, USAN, INN); Pramipexole Dihydrochloride (FDA, USAN)</t>
  </si>
  <si>
    <t>U-98528E; PNU-98528E; SND-919CL2Y; SND919CL2Y</t>
  </si>
  <si>
    <t>Boehringer Ingelheim Pharmaceuticals Inc; Boehringer Ingelheim</t>
  </si>
  <si>
    <t>N04BC05</t>
  </si>
  <si>
    <t>N04BC05 [Nervous System:Anti-Parkinson Drugs:Dopaminergic Agents:Dopamine agonists]</t>
  </si>
  <si>
    <t>Antidepressant; Antiparkinsonian; Antischizophrenic; Dopamine Agonist</t>
  </si>
  <si>
    <t>CCCN[C@H]1CCc2nc(N)sc2C1</t>
  </si>
  <si>
    <t>CHEMBL1201505</t>
  </si>
  <si>
    <t>Fibrinolysin (FDA); Fibrinolysin, Human (BAN, INN)</t>
  </si>
  <si>
    <t>B01AD05</t>
  </si>
  <si>
    <t>B01AD05 [Blood And Blood Forming Organs:Antithrombotic Agents:Antithrombotic Agents:Enzymes]</t>
  </si>
  <si>
    <t>CHEMBL1520</t>
  </si>
  <si>
    <t>Vardenafil (BAN, INN); Vardenafil Hydrochloride (FDA); Vardenafil Dihydrochloride (USAN)</t>
  </si>
  <si>
    <t>Bayer Healthcare Pharmaceuticals Inc; Bayer</t>
  </si>
  <si>
    <t>G04BE09</t>
  </si>
  <si>
    <t>G04BE09 [Genito Urinary System And Sex Hormones:Urologicals:Urologicals:Drugs used in erectile dysfunction]</t>
  </si>
  <si>
    <t>CCCc1nc(C)c2C(=O)N=C(Nn12)c3cc(ccc3OCC)S(=O)(=O)N4CCN(CC)CC4</t>
  </si>
  <si>
    <t>CHEMBL296306</t>
  </si>
  <si>
    <t>Lactitol (BAN, INN, NF); Lactulose (BAN, FDA, INN, JAN, USAN, USP)</t>
  </si>
  <si>
    <t>Solvay Pharmaceuticals; Sanofi Aventis Us Llc</t>
  </si>
  <si>
    <t>A06AD12; A06AD61; A06AD11</t>
  </si>
  <si>
    <t>A06AD12 [Alimentary Tract And Metabolism:Drugs For Constipation:Drugs For Constipation:Osmotically acting laxatives]; A06AD61 [Alimentary Tract And Metabolism:Drugs For Constipation:Drugs For Constipation:Osmotically acting laxatives]; A06AD11 [Alimentary Tract And Metabolism:Drugs For Constipation:Drugs For Constipation:Osmotically acting laxatives]</t>
  </si>
  <si>
    <t>OC[C@H]1O[C@@H](O[C@@H]2[C@@H](CO)O[C@](O)(CO)[C@H]2O)[C@H](O)[C@@H](O)[C@H]1O</t>
  </si>
  <si>
    <t>CHEMBL697</t>
  </si>
  <si>
    <t>Mesuximide (BAN, INN); Methsuximide (FDA, USP)</t>
  </si>
  <si>
    <t>N03AD03</t>
  </si>
  <si>
    <t>N03AD03 [Nervous System:Antiepileptics:Antiepileptics:Succinimide derivatives]</t>
  </si>
  <si>
    <t>CN1C(=O)CC(C)(C1=O)c2ccccc2</t>
  </si>
  <si>
    <t>CHEMBL796</t>
  </si>
  <si>
    <t>Methylphenidate (BAN, FDA, INN, USAN); Methylphenidate Hydrochloride (JAN, USP, FDA)</t>
  </si>
  <si>
    <t>Novartis Pharmaceuticals Corp; Nextwave Pharmaceuticals Inc; Mallinckrodt Inc; Janssen Pharmaceuticals Inc; Ucb Inc</t>
  </si>
  <si>
    <t>N06BA04</t>
  </si>
  <si>
    <t>N06BA04 [Nervous System:Psychoanaleptics:Psychostimulants, Agents Used For Adhd And Nootropics:Centrally acting sympathomimetics]</t>
  </si>
  <si>
    <t>COC(=O)C(C1CCCCN1)c2ccccc2</t>
  </si>
  <si>
    <t>CHEMBL1201867</t>
  </si>
  <si>
    <t>Ferumoxytol (FDA, USAN)</t>
  </si>
  <si>
    <t>Code 7228</t>
  </si>
  <si>
    <t>CHEMBL1104</t>
  </si>
  <si>
    <t>Edrophonium Chloride (BAN, INN, JAN, USP, FDA)</t>
  </si>
  <si>
    <t>Valeant Pharmaceuticals International; Mylan Institutional Llc</t>
  </si>
  <si>
    <t>Antidote (to curare principles); Diagnostic Aid (myasthenia gravis)</t>
  </si>
  <si>
    <t>CC[N+](C)(C)c1cccc(O)c1</t>
  </si>
  <si>
    <t>CHEMBL1754</t>
  </si>
  <si>
    <t>Doxapram (BAN, INN); Doxapram Hydrochloride (FDA, USP, JAN, USAN)</t>
  </si>
  <si>
    <t>AHR-619</t>
  </si>
  <si>
    <t>Baxter Healthcare Corp Anesthesia And Critical Care</t>
  </si>
  <si>
    <t>R07AB01</t>
  </si>
  <si>
    <t>R07AB01 [Respiratory System:Other Respiratory System Products:Other Respiratory System Products:Respiratory stimulants]</t>
  </si>
  <si>
    <t>Stimulant (respiratory)</t>
  </si>
  <si>
    <t>CCN1CC(CCN2CCOCC2)C(C1=O)(c3ccccc3)c4ccccc4</t>
  </si>
  <si>
    <t>CHEMBL1208642</t>
  </si>
  <si>
    <t>Sodium Thiosulfate (FDA, JAN, USP)</t>
  </si>
  <si>
    <t>United States Army Office Surgeon General; Hope Pharmaceuticals</t>
  </si>
  <si>
    <t>V03AB06</t>
  </si>
  <si>
    <t>V03AB06 [Various:All Other Therapeutic Products:All Other Therapeutic Products:Antidotes]</t>
  </si>
  <si>
    <t>Antidote (to cyanide poisoning)</t>
  </si>
  <si>
    <t>OS(=O)(=S)O</t>
  </si>
  <si>
    <t>CHEMBL2109916</t>
  </si>
  <si>
    <t>Human Serum Albumin Diethylenetriaminepentaacetic Acid Technetium (99mTc) Injection (JAN); Technetium Tc 99m Pentetate (USP); Technetium Tc-99m Pentetate Kit (FDA)</t>
  </si>
  <si>
    <t>Pharmalucence Inc; Ge Healthcare; Draximage Inc</t>
  </si>
  <si>
    <t>V09CA01; V09EA01</t>
  </si>
  <si>
    <t>V09CA01 [Various:Diagnostic Radiopharmaceuticals:Renal System:Technetium (99mTc) compounds]; V09EA01 [Various:Diagnostic Radiopharmaceuticals:Respiratory System:Technetium (99mTc), inhalants]</t>
  </si>
  <si>
    <t>CHEMBL2103784</t>
  </si>
  <si>
    <t>Cosyntropin (FDA, USAN); Tetracosactide (BAN, INN); Tetracosactide Acetate (JAN)</t>
  </si>
  <si>
    <t>Sandoz Canada Inc; Amphastar Pharmaceuticals Inc</t>
  </si>
  <si>
    <t>H01AA02</t>
  </si>
  <si>
    <t>H01AA02 [Systemic Hormonal Preparations, Excl. :Pituitary And Hypothalamic Hormones And Analogues:Anterior Pituitary Lobe Hormones And Analogues:ACTH]</t>
  </si>
  <si>
    <t>CSCC[C@H](NC(=O)[C@H](CO)NC(=O)[C@H](Cc1ccc(O)cc1)NC(=O)[C@@H](N)CO)C(=O)N[C@@H](CCC(=O)O)C(=O)N[C@@H](Cc2c[nH]cn2)C(=O)N[C@@H](Cc3ccccc3)C(=O)N[C@@H](CCCNC(=N)N)C(=O)N[C@@H](Cc4c[nH]c5ccccc45)C(=O)NCC(=O)N[C@@H](CCCCN)C(=O)N6CCC[C@H]6C(=O)N[C@@H](C(C)C)C(=O)NCC(=O)N[C@@H](CCCCN)C(=O)N[C@@H](CCCCN)C(=O)N[C@@H](CCCNC(=N)N)C(=O)N[C@@H](CCCNC(=N)N)C(=O)N7CCC[C@H]7C(=O)N[C@@H](C(C)C)C(=O)N[C@@H](CCCCN)C(=O)N[C@@H](C(C)C)C(=O)N[C@@H](Cc8ccc(O)cc8)C(=O)N9CCC[C@H]9C(=O)O</t>
  </si>
  <si>
    <t>CHEMBL1201644</t>
  </si>
  <si>
    <t>Insulin Zinc Susp Recombinant Human (FDA)</t>
  </si>
  <si>
    <t>CHEMBL1237025</t>
  </si>
  <si>
    <t>Pegloticase (FDA, INN, USAN)</t>
  </si>
  <si>
    <t>Savient Pharmaceuticals</t>
  </si>
  <si>
    <t>M04AX02</t>
  </si>
  <si>
    <t>M04AX02 [Musculo-Skeletal System:Antigout Preparations:Antigout Preparations:Other antigout preparations]</t>
  </si>
  <si>
    <t>CHEMBL585</t>
  </si>
  <si>
    <t>Triamterene (BAN, FDA, INN, JAN, USAN, USP)</t>
  </si>
  <si>
    <t>SK&amp;F-8542; SK-8542</t>
  </si>
  <si>
    <t>Wellspring Pharmaceutical Corp; Mylan Bertek Pharmaceuticals Inc; GlaxoSmithKline Llc</t>
  </si>
  <si>
    <t>C03DB02</t>
  </si>
  <si>
    <t>C03DB02 [Cardiovascular System:Diuretics:Potassium-Sparing Agents:Other potassium-sparing agents]</t>
  </si>
  <si>
    <t>Nc1nc(N)c2nc(c(N)nc2n1)c3ccccc3</t>
  </si>
  <si>
    <t>CHEMBL1435</t>
  </si>
  <si>
    <t>Cefazolin (BAN, INN, USP); Cefazolin Sodium (FDA, USP, JAN, USAN)</t>
  </si>
  <si>
    <t>SK&amp;F-41558; 46083</t>
  </si>
  <si>
    <t>GlaxoSmithKline; Baxter Healthcare Corp; B Braun Medical Inc; Apothecon</t>
  </si>
  <si>
    <t>J01DB04</t>
  </si>
  <si>
    <t>J01DB04 [Antiinfectives For Systemic Use:Antibacterials For Systemic Use:Other Beta-Lactam Antibacterials:First-generation cephalosporins]</t>
  </si>
  <si>
    <t>Antibacterial (systemic)</t>
  </si>
  <si>
    <t>Cc1nnc(SCC2=C(N3[C@H](SC2)[C@H](NC(=O)Cn4cnnn4)C3=O)C(=O)O)s1</t>
  </si>
  <si>
    <t>CHEMBL1201536</t>
  </si>
  <si>
    <t>Nicotine Polacrilex (FDA, USAN, USP)</t>
  </si>
  <si>
    <t>GlaxoSmithKline Consumer Healthcare; GlaxoSmithKline</t>
  </si>
  <si>
    <t>N07BA01</t>
  </si>
  <si>
    <t>N07BA01 [Nervous System:Other Nervous System Drugs:Drugs Used In Addictive Disorders:Drugs used in nicotine dependence]</t>
  </si>
  <si>
    <t>Smoking Cessation Adjunct</t>
  </si>
  <si>
    <t>CHEMBL1404</t>
  </si>
  <si>
    <t>Ranolazine (FDA, INN, USAN); Ranolazine Hydrochloride (USAN)</t>
  </si>
  <si>
    <t>CVT-303; RS-43285-003; RS-43285</t>
  </si>
  <si>
    <t>Syntex; Gilead Sciences Inc</t>
  </si>
  <si>
    <t>C01EB18</t>
  </si>
  <si>
    <t>C01EB18 [Cardiovascular System:Cardiac Therapy:Other Cardiac Preparations:Other cardiac preparations]</t>
  </si>
  <si>
    <t>Anti-Anginal</t>
  </si>
  <si>
    <t>COc1ccccc1OCC(O)CN2CCN(CC(=O)Nc3c(C)cccc3C)CC2</t>
  </si>
  <si>
    <t>CHEMBL1201659</t>
  </si>
  <si>
    <t>Chlorpheniramine Polistirex (FDA, USAN)</t>
  </si>
  <si>
    <t>Ucb Inc; Fisons Corp</t>
  </si>
  <si>
    <t>CHEMBL1201198</t>
  </si>
  <si>
    <t>Pemirolast (INN); Pemirolast Potassium (FDA, JAN, USAN)</t>
  </si>
  <si>
    <t>BMY-26517</t>
  </si>
  <si>
    <t>Santen Inc</t>
  </si>
  <si>
    <t>Anti-Allergic; Inhibitor (mediator release)</t>
  </si>
  <si>
    <t>CC1=CC=CN2C(=O)C(=CN=C12)c3nnn[nH]3</t>
  </si>
  <si>
    <t>CHEMBL1201345</t>
  </si>
  <si>
    <t>Sodium Tetradecyl Sulfate (FDA, MI, INN)</t>
  </si>
  <si>
    <t>C05BB04</t>
  </si>
  <si>
    <t>C05BB04 [Cardiovascular System:Vasoprotectives:Antivaricose Therapy:Sclerosing agents for local injection]</t>
  </si>
  <si>
    <t>CCCCC(CC)CCC(CC(C)C)OS(=O)(=O)O</t>
  </si>
  <si>
    <t>CHEMBL997</t>
  </si>
  <si>
    <t>Ibandronic Acid (BAN, INN); Ibandronate Sodium (FDA, USAN)</t>
  </si>
  <si>
    <t>BM 21.0955; BM-21.0955</t>
  </si>
  <si>
    <t>M05BA06</t>
  </si>
  <si>
    <t>M05BA06 [Musculo-Skeletal System:Drugs For Treatment Of Bone Diseases:Drugs Affecting Bone Structure And Mineralization:Bisphosphonates]</t>
  </si>
  <si>
    <t>Antihypercalcemic; Bone Resorption Inhibitor</t>
  </si>
  <si>
    <t>CCCCCN(C)CCC(O)(P(=O)(O)O)P(=O)(O)O</t>
  </si>
  <si>
    <t>CHEMBL25</t>
  </si>
  <si>
    <t>Aspirin (BAN, FDA, JAN, USP)</t>
  </si>
  <si>
    <t>Boehringer Ingelheim Pharmaceuticals Inc; Bayer Healthcare Llc; Ah Robins Co; Aaipharma Llc; Bristol Myers Squibb Co</t>
  </si>
  <si>
    <t>A01AD05; B01AC06; N02BA51; N02BA01; N02BA71</t>
  </si>
  <si>
    <t>A01AD05 [Alimentary Tract And Metabolism:Stomatological Preparations:Stomatological Preparations:Other agents for local oral treatment]; B01AC06 [Blood And Blood Forming Organs:Antithrombotic Agents:Antithrombotic Agents:Platelet aggregation inhibitors excl. heparin]; N02BA51 [Nervous System:Analgesics:Other Analgesics And Antipyretics:Salicylic acid and derivatives]; N02BA01 [Nervous System:Analgesics:Other Analgesics And Antipyretics:Salicylic acid and derivatives]; N02BA71 [Nervous System:Analgesics:Other Analgesics And Antipyretics:Salicylic acid and derivatives]</t>
  </si>
  <si>
    <t>CC(=O)Oc1ccccc1C(=O)O</t>
  </si>
  <si>
    <t>CHEMBL917</t>
  </si>
  <si>
    <t>Floxuridine (FDA, INN, USAN, USP)</t>
  </si>
  <si>
    <t>FUDR</t>
  </si>
  <si>
    <t>Hospira Inc</t>
  </si>
  <si>
    <t>antivirals,antineoplastics (uridine derivatives)</t>
  </si>
  <si>
    <t>Antineoplastic; Antiviral</t>
  </si>
  <si>
    <t>OC[C@H]1O[C@H](C[C@@H]1O)N2C=C(F)C(=O)NC2=O</t>
  </si>
  <si>
    <t>CHEMBL1604</t>
  </si>
  <si>
    <t>Cefradine (BAN, INN, JAN); Cephradine (FDA, USAN, USP)</t>
  </si>
  <si>
    <t>SK&amp;F-D39304; SK-D-39304; SQ-11436; SQ-22022; SQ-22022 [Dihydrate]</t>
  </si>
  <si>
    <t>Ersana Inc Sub Er Squibb And Sons; Bristol Myers Squibb Co</t>
  </si>
  <si>
    <t>J01DB09</t>
  </si>
  <si>
    <t>J01DB09 [Antiinfectives For Systemic Use:Antibacterials For Systemic Use:Other Beta-Lactam Antibacterials:First-generation cephalosporins]</t>
  </si>
  <si>
    <t>CC1=C(N2[C@H](SC1)[C@H](NC(=O)[C@H](N)C3=CCC=CC3)C2=O)C(=O)O</t>
  </si>
  <si>
    <t>CHEMBL841</t>
  </si>
  <si>
    <t>Loperamide (BAN, INN); Loperamide Hydrochloride (JAN, USAN, USP, FDA)</t>
  </si>
  <si>
    <t>R-18553</t>
  </si>
  <si>
    <t>Mcneil Consumer Products Co Div Mcneilab Inc; Mcneil Consumer Healthcare; Janssen Pharmaceutica Products Lp; Banner Pharmacaps Inc; Mcneil Pediatrics</t>
  </si>
  <si>
    <t>A07DA03; A07DA53</t>
  </si>
  <si>
    <t>A07DA03 [Alimentary Tract And Metabolism:Antidiarrheals, Intestinal Antiinflammatory/Antiinfective :Antipropulsives:Antipropulsives]; A07DA53 [Alimentary Tract And Metabolism:Antidiarrheals, Intestinal Antiinflammatory/Antiinfective :Antipropulsives:Antipropulsives]</t>
  </si>
  <si>
    <t>CN(C)C(=O)C(CCN1CCC(O)(CC1)c2ccc(Cl)cc2)(c3ccccc3)c4ccccc4</t>
  </si>
  <si>
    <t>CHEMBL1321</t>
  </si>
  <si>
    <t>Procarbazine (BAN, INN); Procarbazine Hydrochloride (FDA, USP, JAN, USAN)</t>
  </si>
  <si>
    <t>Ro-4-6467/1; Ro-4646711</t>
  </si>
  <si>
    <t>L01XB01</t>
  </si>
  <si>
    <t>L01XB01 [Antineoplastic And Immunomodulating Agents:Antineoplastic Agents:Other Antineoplastic Agents:Methylhydrazines]</t>
  </si>
  <si>
    <t>CNNCc1ccc(cc1)C(=O)NC(C)C</t>
  </si>
  <si>
    <t>CHEMBL776</t>
  </si>
  <si>
    <t>Metaproterenol Sulfate (FDA, USP, USAN); Orciprenaline Sulfate (JAN)</t>
  </si>
  <si>
    <t>TH-152</t>
  </si>
  <si>
    <t>CC(C)NCC(O)c1cc(O)cc(O)c1</t>
  </si>
  <si>
    <t>CHEMBL1201353</t>
  </si>
  <si>
    <t>Dexchlorpheniramine (BAN, INN); Dexchlorpheniramine Maleate (FDA, USP); D-Chlorpheniramine Maleate (JAN)</t>
  </si>
  <si>
    <t>Wockhardt Eu Operations (Swiss) Ag; Schering Corp Sub Schering Plough Corp; Pliva Inc</t>
  </si>
  <si>
    <t>R06AB02; R06AB52</t>
  </si>
  <si>
    <t>R06AB02 [Respiratory System:Antihistamines For Systemic Use:Antihistamines For Systemic Use:Substituted alkylamines]; R06AB52 [Respiratory System:Antihistamines For Systemic Use:Antihistamines For Systemic Use:Substituted alkylamines]</t>
  </si>
  <si>
    <t>CN(C)CC[C@@H](c1ccc(Cl)cc1)c2ccccn2</t>
  </si>
  <si>
    <t>CHEMBL1535</t>
  </si>
  <si>
    <t>Hydroxychloroquine (BAN, INN); Hydroxychloroquine Sulfate (USP, FDA)</t>
  </si>
  <si>
    <t>TCMDC-123987</t>
  </si>
  <si>
    <t>P01BA02</t>
  </si>
  <si>
    <t>P01BA02 [Antiparasitic Products, Insecticides And Repellents:Antiprotozoals:Antimalarials:Aminoquinolines]</t>
  </si>
  <si>
    <t>Antimalarial; Suppressant (lupus erythematosus)</t>
  </si>
  <si>
    <t>CCN(CCO)CCCC(C)Nc1ccnc2cc(Cl)ccc12</t>
  </si>
  <si>
    <t>CHEMBL1200457</t>
  </si>
  <si>
    <t>Gadoversetamide (FDA, USP, BAN, INN, USAN)</t>
  </si>
  <si>
    <t>MP-1177</t>
  </si>
  <si>
    <t>V08CA06</t>
  </si>
  <si>
    <t>V08CA06 [Various:Contrast Media:Magnetic Resonance Imaging Contrast Media:Paramagnetic contrast media]</t>
  </si>
  <si>
    <t>Diagnostic Aid (paramagnetic, brain disorders, spine disorders)</t>
  </si>
  <si>
    <t>CHEMBL198362</t>
  </si>
  <si>
    <t>Rivaroxaban (FDA, INN, USAN)</t>
  </si>
  <si>
    <t>BAY-59-7939</t>
  </si>
  <si>
    <t>B01AF01</t>
  </si>
  <si>
    <t>B01AF01 [Blood And Blood Forming Organs:Antithrombotic Agents:Antithrombotic Agents:Direct factor Xa inhibitors]</t>
  </si>
  <si>
    <t>Clc1ccc(s1)C(=O)NC[C@H]2CN(C(=O)O2)c3ccc(cc3)N4CCOCC4=O</t>
  </si>
  <si>
    <t>CHEMBL957</t>
  </si>
  <si>
    <t>Bosentan (BAN, FDA, INN, USAN)</t>
  </si>
  <si>
    <t>Ro-470203029; Ro-47-0203-029</t>
  </si>
  <si>
    <t>C02KX01</t>
  </si>
  <si>
    <t>C02KX01 [Cardiovascular System:Antihypertensives:Other Antihypertensives:Other antihypertensives]</t>
  </si>
  <si>
    <t>Antagonist (endothelin receptor)</t>
  </si>
  <si>
    <t>COc1ccccc1Oc2c(NS(=O)(=O)c3ccc(cc3)C(C)(C)C)nc(nc2OCCO)c4ncccn4</t>
  </si>
  <si>
    <t>CHEMBL1201864</t>
  </si>
  <si>
    <t>Dienogest (BAN, FDA, INN, USAN)</t>
  </si>
  <si>
    <t>MJR-35; STS-557; ZK-37659</t>
  </si>
  <si>
    <t>G03DB08</t>
  </si>
  <si>
    <t>G03DB08 [Genito Urinary System And Sex Hormones:Sex Hormones And Modulators Of The Genital System:Progestogens:Pregnadien derivatives]</t>
  </si>
  <si>
    <t>C[C@]12CCC3=C4CCC(=O)C=C4CC[C@H]3[C@@H]1CC[C@@]2(O)CC#N</t>
  </si>
  <si>
    <t>CHEMBL514</t>
  </si>
  <si>
    <t>Lomustine (BAN, FDA, INN, USAN)</t>
  </si>
  <si>
    <t>CCNU</t>
  </si>
  <si>
    <t>L01AD02</t>
  </si>
  <si>
    <t>L01AD02 [Antineoplastic And Immunomodulating Agents:Antineoplastic Agents:Alkylating Agents:Nitrosoureas]</t>
  </si>
  <si>
    <t>ClCCN(N=O)C(=O)NC1CCCCC1</t>
  </si>
  <si>
    <t>CHEMBL220492</t>
  </si>
  <si>
    <t>Topiramate (BAN, FDA, INN, USAN)</t>
  </si>
  <si>
    <t>MCN-4853; RWJ-17021</t>
  </si>
  <si>
    <t>Vivus Inc; Janssen Pharmaceuticals Inc</t>
  </si>
  <si>
    <t>N03AX11</t>
  </si>
  <si>
    <t>N03AX11 [Nervous System:Antiepileptics:Antiepileptics:Other antiepileptics]</t>
  </si>
  <si>
    <t>CC1(C)O[C@@H]2CO[C@@]3(COS(=O)(=O)N)OC(C)(C)O[C@H]3[C@@H]2O1</t>
  </si>
  <si>
    <t>CHEMBL867</t>
  </si>
  <si>
    <t>Iopanoic Acid (BAN, INN, JAN, USP, FDA)</t>
  </si>
  <si>
    <t>V08AC06</t>
  </si>
  <si>
    <t>V08AC06 [Various:Contrast Media:X-Ray Contrast Media, Iodinated:Watersoluble, hepatotropic X-ray contrast media]</t>
  </si>
  <si>
    <t>CCC(Cc1c(I)cc(I)c(N)c1I)C(=O)O</t>
  </si>
  <si>
    <t>CHEMBL443</t>
  </si>
  <si>
    <t>Acetylsulfamethoxazole (JAN); Sulfamethoxazole (BAN, FDA, INN, JAN, USAN, USP); Sulfamethoxazole Sodium (JAN)</t>
  </si>
  <si>
    <t>Ro-4-2130; Ro-42130</t>
  </si>
  <si>
    <t>Monarch Pharmaceuticals Inc; Hoffmann La Roche Inc; Heather Drug Co Inc; Able Laboratories Inc; Mutual Pharmaceutical Co Inc</t>
  </si>
  <si>
    <t>J01EC01</t>
  </si>
  <si>
    <t>J01EC01 [Antiinfectives For Systemic Use:Antibacterials For Systemic Use:Sulfonamides And Trimethoprim:Intermediate-acting sulfonamides]</t>
  </si>
  <si>
    <t>Cc1onc(NS(=O)(=O)c2ccc(N)cc2)c1</t>
  </si>
  <si>
    <t>CHEMBL1201558</t>
  </si>
  <si>
    <t>Interferon Alfa-2b (BAN, FDA, USAN, INN)</t>
  </si>
  <si>
    <t>SCH-30500</t>
  </si>
  <si>
    <t>L03AB05</t>
  </si>
  <si>
    <t>L03AB05 [Antineoplastic And Immunomodulating Agents:Immunostimulants:Immunostimulants:Interferons]</t>
  </si>
  <si>
    <t>CHEMBL1201438</t>
  </si>
  <si>
    <t>Aldesleukin (BAN, FDA, INN, USAN)</t>
  </si>
  <si>
    <t>Seragen Inc; Chiron Corp; Chiron</t>
  </si>
  <si>
    <t>L03AC01</t>
  </si>
  <si>
    <t>L03AC01 [Antineoplastic And Immunomodulating Agents:Immunostimulants:Immunostimulants:Interleukins]</t>
  </si>
  <si>
    <t>Antineoplastic; Biological Response Modifier; Immunostimulant</t>
  </si>
  <si>
    <t>CHEMBL1615783</t>
  </si>
  <si>
    <t>Isosulfan Blue (FDA, USAN); Sulphan Blue (BAN)</t>
  </si>
  <si>
    <t>P-1888; P-4125</t>
  </si>
  <si>
    <t>Covidien</t>
  </si>
  <si>
    <t>Diagnostic Aid (lymphangiography)</t>
  </si>
  <si>
    <t>CCN(CC)c1ccc(cc1)C(=C2C=CC(=[N+](CC)CC)C=C2)c3cc(ccc3S(=O)(=O)O)S(=O)(=O)O</t>
  </si>
  <si>
    <t>CHEMBL1200848</t>
  </si>
  <si>
    <t>Hydroxyprogesterone Caproate (FDA, USP, INN, JAN); Hydroxyprogesterone (BAN, INN)</t>
  </si>
  <si>
    <t>Watson Laboratories Inc; Kv Pharmaceutical Co; Bristol Myers Squibb; Akorn Inc</t>
  </si>
  <si>
    <t>G03DA03</t>
  </si>
  <si>
    <t>G03DA03 [Genito Urinary System And Sex Hormones:Sex Hormones And Modulators Of The Genital System:Progestogens:Pregnen (4) derivatives]</t>
  </si>
  <si>
    <t>CCCCCC(=O)O[C@@]1(CC[C@H]2[C@@H]3CCC4=CC(=O)CC[C@]4(C)[C@H]3CC[C@]12C)C(=O)C</t>
  </si>
  <si>
    <t>CHEMBL1201308</t>
  </si>
  <si>
    <t>Iofetamine Hydrochloride I-123 (FDA); Iofetamine (123I) (INN); Iofetamine Hydrochloride I 123 (USAN); N-Isopropyl-P-Iodoamphetamine (123I) Hydrochloride (JAN)</t>
  </si>
  <si>
    <t>123I Labeled IMP; 123I-M123</t>
  </si>
  <si>
    <t>Imp Inc</t>
  </si>
  <si>
    <t>-fetamin(e); io-</t>
  </si>
  <si>
    <t>amfetamine derivatives; iodine-containing contrast media</t>
  </si>
  <si>
    <t>V09AB01</t>
  </si>
  <si>
    <t>V09AB01 [Various:Diagnostic Radiopharmaceuticals:Central Nervous System:Iodine (123I) compounds]</t>
  </si>
  <si>
    <t>CC(C)NC(C)Cc1ccc(I)cc1</t>
  </si>
  <si>
    <t>CHEMBL1201208</t>
  </si>
  <si>
    <t>Phenmetrazine (BAN, INN); Phenmetrazine Hydrochloride (FDA, USP)</t>
  </si>
  <si>
    <t>Boehringer Ingelheim Pharmaceuticals Inc</t>
  </si>
  <si>
    <t>CC1NCCOC1c2ccccc2</t>
  </si>
  <si>
    <t>CHEMBL716</t>
  </si>
  <si>
    <t>Quetiapine (BAN, INN); Quetiapine Fumarate (FDA, USAN)</t>
  </si>
  <si>
    <t>ICI-204636; ZD-5077; ZM-204636</t>
  </si>
  <si>
    <t>N05AH04</t>
  </si>
  <si>
    <t>N05AH04 [Nervous System:Psycholeptics:Antipsychotics:Diazepines, oxazepines, thiazepines and oxepines]</t>
  </si>
  <si>
    <t>OCCOCCN1CCN(CC1)C2=Nc3ccccc3Sc4ccccc24</t>
  </si>
  <si>
    <t>CHEMBL2109349</t>
  </si>
  <si>
    <t>Tositumomab I131</t>
  </si>
  <si>
    <t>CHEMBL2108147</t>
  </si>
  <si>
    <t>Streptokinase (BAN, FDA, INN, MI)</t>
  </si>
  <si>
    <t>Pharmacia &amp; Upjohn; Aventis Behring; Astra</t>
  </si>
  <si>
    <t>B06AA55; B01AD01</t>
  </si>
  <si>
    <t>B06AA55 [Blood And Blood Forming Organs:Other Hematological Agents:Other Hematological Agents:Enzymes]; B01AD01 [Blood And Blood Forming Organs:Antithrombotic Agents:Antithrombotic Agents:Enzymes]</t>
  </si>
  <si>
    <t>CHEMBL2095209</t>
  </si>
  <si>
    <t>Ethyl Icosapentate (JAN); Icosapent Ethyl (FDA, USAN)</t>
  </si>
  <si>
    <t>AMR-101</t>
  </si>
  <si>
    <t>Amarin Pharma Inc</t>
  </si>
  <si>
    <t>CCOC(=O)CCC\C=C/C\C=C/C\C=C/C\C=C/C\C=C/CC</t>
  </si>
  <si>
    <t>CHEMBL1201627</t>
  </si>
  <si>
    <t>Insulin Susp Isophane Semisynthetic Purified Human (FDA)</t>
  </si>
  <si>
    <t>Novo Nordisk Inc; Bayer Pharmaceuticals Corp</t>
  </si>
  <si>
    <t>CHEMBL1201567</t>
  </si>
  <si>
    <t>Filgrastim (BAN, FDA, INN, USAN); Tbo-Filgrastim (FDA)</t>
  </si>
  <si>
    <t>R-METHUG-CSF</t>
  </si>
  <si>
    <t>colony-stimulating factors: granulocyte colony-stimulating factors (G-CSF)</t>
  </si>
  <si>
    <t>-stim (-grastim)</t>
  </si>
  <si>
    <t>L03AA02</t>
  </si>
  <si>
    <t>L03AA02 [Antineoplastic And Immunomodulating Agents:Immunostimulants:Immunostimulants:Colony stimulating factors]</t>
  </si>
  <si>
    <t>CHEMBL1201666</t>
  </si>
  <si>
    <t>Lepirudin (BAN, INN); Lepirudin Recombinant (FDA)</t>
  </si>
  <si>
    <t>anticoagulants (hirudin type)</t>
  </si>
  <si>
    <t>B01AE02</t>
  </si>
  <si>
    <t>B01AE02 [Blood And Blood Forming Organs:Antithrombotic Agents:Antithrombotic Agents:Direct thrombin inhibitors]</t>
  </si>
  <si>
    <t>CHEMBL1201656</t>
  </si>
  <si>
    <t>Insulin Susp Isophane Purified Pork (FDA)</t>
  </si>
  <si>
    <t>CHEMBL1201643</t>
  </si>
  <si>
    <t>Insulin Zinc Susp Prompt Purified Pork (FDA)</t>
  </si>
  <si>
    <t>CHEMBL1201827</t>
  </si>
  <si>
    <t>Panitumumab (FDA, INN, USAN)</t>
  </si>
  <si>
    <t>ABX-EGF; E7.6.3</t>
  </si>
  <si>
    <t>L01XC08</t>
  </si>
  <si>
    <t>L01XC08 [Antineoplastic And Immunomodulating Agents:Antineoplastic Agents:Other Antineoplastic Agents:Monoclonal antibodies]</t>
  </si>
  <si>
    <t>CHEMBL1200842</t>
  </si>
  <si>
    <t>Piperazine Citrate (FDA, USP)</t>
  </si>
  <si>
    <t>Sanofi Aventis Us Llc; GlaxoSmithKline; Bluline Laboratories Inc</t>
  </si>
  <si>
    <t>OC(=O)CC(O)(CC(=O)O)C(=O)O.C1CNCCN1</t>
  </si>
  <si>
    <t>CHEMBL160</t>
  </si>
  <si>
    <t>Ciclosporin (BAN, JAN, INN); Cyclosporine (FDA, USAN, USP)</t>
  </si>
  <si>
    <t>27-400</t>
  </si>
  <si>
    <t>Novartis Pharmaceuticals Corp; Allergan Inc</t>
  </si>
  <si>
    <t>L04AD01; S01XA18</t>
  </si>
  <si>
    <t>L04AD01 [Antineoplastic And Immunomodulating Agents:Immunosuppressants:Immunosuppressants:Calcineurin inhibitors]; S01XA18 [Sensory Organs:Ophthalmologicals:Other Ophthalmologicals:Other ophthalmologicals]</t>
  </si>
  <si>
    <t>CC[C@@H]1NC(=O)[C@H]([C@H](O)[C@H](C)C\C=C\C)N(C)C(=O)[C@H](C(C)C)N(C)C(=O)[C@H](CC(C)C)N(C)C(=O)[C@H](CC(C)C)N(C)C(=O)[C@@H](C)NC(=O)[C@H](C)NC(=O)[C@H](CC(C)C)N(C)C(=O)[C@@H](NC(=O)[C@H](CC(C)C)N(C)C(=O)CN(C)C1=O)C(C)C</t>
  </si>
  <si>
    <t>CHEMBL1201165</t>
  </si>
  <si>
    <t>Quinestrol (FDA, USP, BAN, INN, USAN)</t>
  </si>
  <si>
    <t>W-3566</t>
  </si>
  <si>
    <t>C[C@]12CC[C@H]3[C@@H](CCc4cc(OC5CCCC5)ccc34)[C@@H]1CC[C@@]2(O)C#C</t>
  </si>
  <si>
    <t>CHEMBL1168</t>
  </si>
  <si>
    <t>Ramipril (BAN, FDA, INN, USAN, USP)</t>
  </si>
  <si>
    <t>HOE-498</t>
  </si>
  <si>
    <t>King Pharmaceuticals Inc Sub Pfizer Inc; King Pharmaceuticals Inc</t>
  </si>
  <si>
    <t>C09AA05</t>
  </si>
  <si>
    <t>C09AA05 [Cardiovascular System:Agents Acting On The Renin-Angiotensin System:Ace Inhibitors, Plain:ACE inhibitors, plain]</t>
  </si>
  <si>
    <t>CCOC(=O)[C@H](CCc1ccccc1)N[C@@H](C)C(=O)N2[C@H]3CCC[C@H]3C[C@H]2C(=O)O</t>
  </si>
  <si>
    <t>CHEMBL1201201</t>
  </si>
  <si>
    <t>Methamphetamine Hydrochloride (FDA, USP, JAN); Metamfetamine (INN)</t>
  </si>
  <si>
    <t>N06BA03</t>
  </si>
  <si>
    <t>N06BA03 [Nervous System:Psychoanaleptics:Psychostimulants, Agents Used For Adhd And Nootropics:Centrally acting sympathomimetics]</t>
  </si>
  <si>
    <t>CN[C@@H](C)Cc1ccccc1</t>
  </si>
  <si>
    <t>CHEMBL1201235</t>
  </si>
  <si>
    <t>Homatropine Methylbromide (FDA, USP, BAN, INN)</t>
  </si>
  <si>
    <t>A03CB04</t>
  </si>
  <si>
    <t>A03CB04 [Alimentary Tract And Metabolism:Drugs For Functional Gastrointestinal Disorders:Antispasmodics In Combination With Psycholeptics:Belladonna and derivatives in combination with psycholeptics]</t>
  </si>
  <si>
    <t>C[N+]1(C)[C@@H]2CC[C@H]1C[C@H](C2)OC(=O)C(O)c3ccccc3</t>
  </si>
  <si>
    <t>CHEMBL1201227</t>
  </si>
  <si>
    <t>Cycrimine (BAN, INN); Cycrimine Hydrochloride (FDA, MI, USP)</t>
  </si>
  <si>
    <t>OC(CCN1CCCCC1)(C2CCCC2)c3ccccc3</t>
  </si>
  <si>
    <t>CHEMBL1201766</t>
  </si>
  <si>
    <t>Fospropofol (INN); Fospropofol Disodium (FDA, USAN)</t>
  </si>
  <si>
    <t>CC(C)c1cccc(C(C)C)c1OCOP(=O)(O)O</t>
  </si>
  <si>
    <t>CHEMBL2109289</t>
  </si>
  <si>
    <t>Imciromab In111</t>
  </si>
  <si>
    <t>R1D10</t>
  </si>
  <si>
    <t>Pharmaceutic Necessity</t>
  </si>
  <si>
    <t>CHEMBL2021423</t>
  </si>
  <si>
    <t>Magnesium Sulfate (JAN, USP, FDA); Magnesium Sulfate Anhydrous (FDA)</t>
  </si>
  <si>
    <t>Hospira Inc; Fresenius Kabi Usa Llc; Braintree Laboratories Inc; Baxter Healthcare Corp; Qol Medical Llc</t>
  </si>
  <si>
    <t>A12CC02; V04CC02; A06AD04; B05XA05; D11AX05</t>
  </si>
  <si>
    <t>A12CC02 [Alimentary Tract And Metabolism:Mineral Supplements:Other Mineral Supplements:Magnesium]; V04CC02 [Various:Diagnostic Agents:Other Diagnostic Agents:Tests for bile duct patency]; A06AD04 [Alimentary Tract And Metabolism:Drugs For Constipation:Drugs For Constipation:Osmotically acting laxatives]; B05XA05 [Blood And Blood Forming Organs:Blood Substitutes And Perfusion Solutions:I.V. Solution Additives:Electrolyte solutions]; D11AX05 [Dermatologicals:Other Dermatological Preparations:Other Dermatological Preparations:Other dermatologicals]</t>
  </si>
  <si>
    <t>Anticonvulsant; Laxative; Replenisher (electrolyte)</t>
  </si>
  <si>
    <t>[Mg+2].[O-]S(=O)(=O)[O-]</t>
  </si>
  <si>
    <t>CHEMBL829</t>
  </si>
  <si>
    <t>Alimemazine (BAN, INN); Alimemazine Tartrate (JAN); Trimeprazine Tartrate (FDA, USP)</t>
  </si>
  <si>
    <t>Allergan Herbert Skin Care Div Allergan Inc</t>
  </si>
  <si>
    <t>R06AD01</t>
  </si>
  <si>
    <t>R06AD01 [Respiratory System:Antihistamines For Systemic Use:Antihistamines For Systemic Use:Phenothiazine derivatives]</t>
  </si>
  <si>
    <t>Antipruritic</t>
  </si>
  <si>
    <t>CC(CN(C)C)CN1c2ccccc2Sc3ccccc13</t>
  </si>
  <si>
    <t>CHEMBL1201631</t>
  </si>
  <si>
    <t>Insulin (BAN, JAN, USP); Insulin Human (BAN, INN, USAN, USP); Insulin Human (Biosynthesis) (JAN); Insulin Human (Synthesis) (JAN); Insulin Recombinant Human (FDA); Insulin Recombinant Purified Human (FDA)</t>
  </si>
  <si>
    <t>Pfizer Inc; Novo Nordisk Inc; Eli Lilly And Co; Bayer Pharmaceuticals Corp</t>
  </si>
  <si>
    <t>A10AB01; A10AE01; A10AC01; A10AF01; A10AD01</t>
  </si>
  <si>
    <t>A10AB01 [Alimentary Tract And Metabolism:Drugs Used In Diabetes:Insulins And Analogues:Insulins and analogues for injection, fast-acting ]; A10AE01 [Alimentary Tract And Metabolism:Drugs Used In Diabetes:Insulins And Analogues:Insulins and analogues for injection, long-acting]; A10AC01 [Alimentary Tract And Metabolism:Drugs Used In Diabetes:Insulins And Analogues:Insulins and analogues for injection, intermediate-acting ]; A10AF01 [Alimentary Tract And Metabolism:Drugs Used In Diabetes:Insulins And Analogues:Insulins and analogues for inhalation]; A10AD01 [Alimentary Tract And Metabolism:Drugs Used In Diabetes:Insulins And Analogues:Insulins and analogues for injection, intermediate-acting combined with fast-acting ]</t>
  </si>
  <si>
    <t>CHEMBL1201619</t>
  </si>
  <si>
    <t>Aprotinin (BAN, FDA, INN, USAN)</t>
  </si>
  <si>
    <t>BAYER-A-128; Riker 52G; RP-9921</t>
  </si>
  <si>
    <t>B02AB01</t>
  </si>
  <si>
    <t>B02AB01 [Blood And Blood Forming Organs:Antihemorrhagics:Antifibrinolytics:Proteinase inhibitors]</t>
  </si>
  <si>
    <t>Enzyme Inhibitor (proteinase)</t>
  </si>
  <si>
    <t>CHEMBL1201821</t>
  </si>
  <si>
    <t>Palifermin (FDA, USAN, INN)</t>
  </si>
  <si>
    <t>V03AF08</t>
  </si>
  <si>
    <t>V03AF08 [Various:All Other Therapeutic Products:All Other Therapeutic Products:Detoxifying agents for antineoplastic treatment]</t>
  </si>
  <si>
    <t>CHEMBL1201822</t>
  </si>
  <si>
    <t>Galsulfase (FDA, INN, USAN)</t>
  </si>
  <si>
    <t>A16AB08</t>
  </si>
  <si>
    <t>A16AB08 [Alimentary Tract And Metabolism:Other Alimentary Tract And Metabolism Products:Other Alimentary Tract And Metabolism Products:Enzymes]</t>
  </si>
  <si>
    <t>CHEMBL2110559</t>
  </si>
  <si>
    <t>Technetium Tc 99m Pyrophosphate (USP, JAN); Technetium Tc-99m Pyrophosphate Kit (FDA)</t>
  </si>
  <si>
    <t>Pharmalucence Inc; Mallinckrodt Medical Inc; Bracco Diagnostics Inc</t>
  </si>
  <si>
    <t>V09BA03</t>
  </si>
  <si>
    <t>V09BA03 [Various:Diagnostic Radiopharmaceuticals:Skeleton:Technetium (99mTc) compounds]</t>
  </si>
  <si>
    <t>CHEMBL411</t>
  </si>
  <si>
    <t>Diethylstilbestrol (BAN, FDA, INN, USP)</t>
  </si>
  <si>
    <t>Eli Lilly And Co; Bristol Myers Squibb</t>
  </si>
  <si>
    <t>L02AA01; G03CB02; G03CC05</t>
  </si>
  <si>
    <t>L02AA01 [Antineoplastic And Immunomodulating Agents:Endocrine Therapy:Hormones And Related Agents:Estrogens]; G03CB02 [Genito Urinary System And Sex Hormones:Sex Hormones And Modulators Of The Genital System:Estrogens:Synthetic estrogens, plain]; G03CC05 [Genito Urinary System And Sex Hormones:Sex Hormones And Modulators Of The Genital System:Estrogens:Estrogens, combinations with other drugs]</t>
  </si>
  <si>
    <t>CC\C(=C(\CC)/c1ccc(O)cc1)\c2ccc(O)cc2</t>
  </si>
  <si>
    <t>CHEMBL979</t>
  </si>
  <si>
    <t>Meprobamate (BAN, FDA, INN, JAN, USP)</t>
  </si>
  <si>
    <t>Heather Drug Co Inc; Halsey Drug Co Inc; Elkins Sinn Div Ah Robins Co Inc; Caraco Pharmaceutical Laboratories Ltd; Impax Laboratories Inc</t>
  </si>
  <si>
    <t>N05CX01; N05BC01; N05BC51</t>
  </si>
  <si>
    <t>N05CX01 [Nervous System:Psycholeptics:Hypnotics And Sedatives:Hypnotics and sedatives in combination, excl. barbiturates]; N05BC01 [Nervous System:Psycholeptics:Anxiolytics:Carbamates]; N05BC51 [Nervous System:Psycholeptics:Anxiolytics:Carbamates]</t>
  </si>
  <si>
    <t>CCCC(C)(COC(=O)N)COC(=O)N</t>
  </si>
  <si>
    <t>CHEMBL1445</t>
  </si>
  <si>
    <t>Fluoxymesterone (BAN, FDA, INN, JAN, USP)</t>
  </si>
  <si>
    <t>Pharmacia And Upjohn Co; Bristol Myers Squibb</t>
  </si>
  <si>
    <t>G03BA01</t>
  </si>
  <si>
    <t>G03BA01 [Genito Urinary System And Sex Hormones:Sex Hormones And Modulators Of The Genital System:Androgens:3-oxoandrosten (4) derivatives]</t>
  </si>
  <si>
    <t>C[C@]1(O)CC[C@H]2[C@@H]3CCC4=CC(=O)CC[C@]4(C)[C@@]3(F)[C@@H](O)C[C@]12C</t>
  </si>
  <si>
    <t>CHEMBL1200370</t>
  </si>
  <si>
    <t>Benzoyl Peroxide (FDA, USP, USAN)</t>
  </si>
  <si>
    <t>Valeant International Barbados Srl; Stiefel Laboratories Inc; Galderma Laboratories Lp; Dow Pharmaceutical Sciences; Valeant International Srl</t>
  </si>
  <si>
    <t>D10AE01; D10AE51</t>
  </si>
  <si>
    <t>D10AE01 [Dermatologicals:Anti-Acne Preparations:Anti-Acne Preparations For Topical Use:Peroxides]; D10AE51 [Dermatologicals:Anti-Acne Preparations:Anti-Acne Preparations For Topical Use:Peroxides]</t>
  </si>
  <si>
    <t>O=C(OOC(=O)c1ccccc1)c2ccccc2</t>
  </si>
  <si>
    <t>CHEMBL1201</t>
  </si>
  <si>
    <t>Tiotixene (DCF, BAN, INN, JAN); Thiothixene (FDA, USAN, USP); Thiothixene Hydrochloride (FDA, USP, USAN)</t>
  </si>
  <si>
    <t>P-4657B; CP-122521; CP-12252-1</t>
  </si>
  <si>
    <t>N05AF04</t>
  </si>
  <si>
    <t>N05AF04 [Nervous System:Psycholeptics:Antipsychotics:Thioxanthene derivatives]</t>
  </si>
  <si>
    <t>CN(C)S(=O)(=O)c1ccc2Sc3ccccc3\C(=C\CCN4CCN(C)CC4)\c2c1</t>
  </si>
  <si>
    <t>CHEMBL1108</t>
  </si>
  <si>
    <t>Droperidol (BAN, FDA, INN, JAN, USAN, USP)</t>
  </si>
  <si>
    <t>McN-JR-4749; R-4749</t>
  </si>
  <si>
    <t>Akorn Manufacturing Inc; Akorn Inc</t>
  </si>
  <si>
    <t>N05AD08</t>
  </si>
  <si>
    <t>N05AD08 [Nervous System:Psycholeptics:Antipsychotics:Butyrophenone derivatives]</t>
  </si>
  <si>
    <t>Fc1ccc(cc1)C(=O)CCCN2CCC(=CC2)N3C(=O)Nc4ccccc34</t>
  </si>
  <si>
    <t>CHEMBL53463</t>
  </si>
  <si>
    <t>Doxorubicin (BAN, INN, USAN); Doxorubicin Hydrochloride (JAN, USP, FDA)</t>
  </si>
  <si>
    <t>Pharmacia And Upjohn Co; Janssen Research And Development Llc; Farmitalia, Societa Farmaceutici Italia, Italy</t>
  </si>
  <si>
    <t>L01DB01</t>
  </si>
  <si>
    <t>L01DB01 [Antineoplastic And Immunomodulating Agents:Antineoplastic Agents:Cytotoxic Antibiotics And Related Substances:Anthracyclines and related substances]</t>
  </si>
  <si>
    <t>COc1cccc2C(=O)c3c(O)c4C[C@](O)(C[C@H](O[C@H]5C[C@H](N)[C@H](O)[C@H](C)O5)c4c(O)c3C(=O)c12)C(=O)CO</t>
  </si>
  <si>
    <t>CHEMBL591665</t>
  </si>
  <si>
    <t>Sodium Ascorbate (FDA, INN, USP)</t>
  </si>
  <si>
    <t>Vitamin (antiscorbutic)</t>
  </si>
  <si>
    <t>[Na+].OC[C@@H](O)[C@H]1OC(=O)C(=C1[O-])O</t>
  </si>
  <si>
    <t>CHEMBL1201258</t>
  </si>
  <si>
    <t>Pemetrexed (BAN, INN); Pemetrexed Disodium (FDA, USAN)</t>
  </si>
  <si>
    <t>LY-231514</t>
  </si>
  <si>
    <t>L01BA04</t>
  </si>
  <si>
    <t>L01BA04 [Antineoplastic And Immunomodulating Agents:Antineoplastic Agents:Antimetabolites:Folic acid analogues]</t>
  </si>
  <si>
    <t>Antineoplastic (specific thymidylate synthase inhibitor)</t>
  </si>
  <si>
    <t>NC1=Nc2[nH]cc(CCc3ccc(cc3)C(=O)N[C@H](CCC(=O)O)C(=O)O)c2C(=O)N1</t>
  </si>
  <si>
    <t>CHEMBL1730</t>
  </si>
  <si>
    <t>Cefotaxime (BAN, INN); Cefotaxime Sodium (JAN, USAN, USP, FDA)</t>
  </si>
  <si>
    <t>HR-756; RU-24756</t>
  </si>
  <si>
    <t>Sanofi Aventis Us Llc; B Braun Medical Inc</t>
  </si>
  <si>
    <t>J01DD01</t>
  </si>
  <si>
    <t>J01DD01 [Antiinfectives For Systemic Use:Antibacterials For Systemic Use:Other Beta-Lactam Antibacterials:Third-generation cephalosporins]</t>
  </si>
  <si>
    <t>CO\N=C(/C(=O)N[C@H]1[C@H]2SCC(=C(N2C1=O)C(=O)O)COC(=O)C)\c3csc(N)n3</t>
  </si>
  <si>
    <t>CHEMBL450</t>
  </si>
  <si>
    <t>Metharbital (BAN, FDA, INN, JAN, USP)</t>
  </si>
  <si>
    <t>N03AA30</t>
  </si>
  <si>
    <t>N03AA30 [Nervous System:Antiepileptics:Antiepileptics:Barbiturates and derivatives]</t>
  </si>
  <si>
    <t>CCC1(CC)C(=O)NC(=O)N(C)C1=O</t>
  </si>
  <si>
    <t>CHEMBL471</t>
  </si>
  <si>
    <t>Sotalol (BAN, INN); Sotalol Hydrochloride (USP, FDA, USAN)</t>
  </si>
  <si>
    <t>MJ-1999</t>
  </si>
  <si>
    <t>Bayer Healthcare Pharmaceuticals Inc; Academic Pharmaceuticals Inc</t>
  </si>
  <si>
    <t>C07AA07; C07AA57</t>
  </si>
  <si>
    <t>C07AA07 [Cardiovascular System:Beta Blocking Agents:Beta Blocking Agents:Beta blocking agents, non-selective]; C07AA57 [Cardiovascular System:Beta Blocking Agents:Beta Blocking Agents:Beta blocking agents, non-selective]</t>
  </si>
  <si>
    <t>CC(C)NCC(O)c1ccc(NS(=O)(=O)C)cc1</t>
  </si>
  <si>
    <t>CHEMBL1165268</t>
  </si>
  <si>
    <t>Adipiodone (BAN, INN, JAN); Iodipamide (USP); Iodipamide Sodium (FDA, USP); Adipiodone Meglumine Injection (JAN); Iodipamide Meglumine (FDA, USP); Iodipamide Sodium I 131 (USAN)</t>
  </si>
  <si>
    <t>Bristol-Myers Squibb; Bracco Diagnostics Inc</t>
  </si>
  <si>
    <t>io-; -pamide</t>
  </si>
  <si>
    <t>iodine-containing contrast media; diuretics (sulfamoylbenzoic acid derivatives)</t>
  </si>
  <si>
    <t>V08AC04</t>
  </si>
  <si>
    <t>V08AC04 [Various:Contrast Media:X-Ray Contrast Media, Iodinated:Watersoluble, hepatotropic X-ray contrast media]</t>
  </si>
  <si>
    <t>Diagnostic Aid (radiopaque medium); Radioactive Agent</t>
  </si>
  <si>
    <t>OC(=O)c1c(I)cc(I)c(NC(=O)CCCCC(=O)Nc2c(I)cc(I)c(C(=O)O)c2I)c1I</t>
  </si>
  <si>
    <t>CHEMBL1533</t>
  </si>
  <si>
    <t>Desogestrel (BAN, FDA, INN, USAN)</t>
  </si>
  <si>
    <t>ORG-2969</t>
  </si>
  <si>
    <t>Teva Branded Pharmaceutical Products R And D Inc; Organon Usa Inc; Janssen Pharmaceuticals Inc</t>
  </si>
  <si>
    <t>G03AC09</t>
  </si>
  <si>
    <t>G03AC09 [Genito Urinary System And Sex Hormones:Sex Hormones And Modulators Of The Genital System:Hormonal Contraceptives For Systemic Use:Progestogens]</t>
  </si>
  <si>
    <t>CC[C@]12CC(=C)[C@H]3[C@@H](CCC4=CCCC[C@H]34)[C@@H]1CC[C@@]2(O)C#C</t>
  </si>
  <si>
    <t>CHEMBL1421</t>
  </si>
  <si>
    <t>Dasatinib (FDA, INN, USAN)</t>
  </si>
  <si>
    <t>BMS-354825-03</t>
  </si>
  <si>
    <t>L01XE06</t>
  </si>
  <si>
    <t>L01XE06 [Antineoplastic And Immunomodulating Agents:Antineoplastic Agents:Other Antineoplastic Agents:Protein kinase inhibitors]</t>
  </si>
  <si>
    <t>Cc1nc(Nc2ncc(s2)C(=O)Nc3c(C)cccc3Cl)cc(n1)N4CCN(CCO)CC4</t>
  </si>
  <si>
    <t>CHEMBL1164729</t>
  </si>
  <si>
    <t>Febuxostat (FDA, INN, USAN)</t>
  </si>
  <si>
    <t>TMX-67</t>
  </si>
  <si>
    <t>Takeda Pharmaceuticals Usa Inc</t>
  </si>
  <si>
    <t>enzyme inhibitors: xanthine oxydase and xanthine</t>
  </si>
  <si>
    <t>-stat (-xostat)</t>
  </si>
  <si>
    <t>M04AA03</t>
  </si>
  <si>
    <t>M04AA03 [Musculo-Skeletal System:Antigout Preparations:Antigout Preparations:Preparations inhibiting uric acid production]</t>
  </si>
  <si>
    <t>CC(C)COc1ccc(cc1C#N)c2nc(C)c(s2)C(=O)O</t>
  </si>
  <si>
    <t>CHEMBL1200438</t>
  </si>
  <si>
    <t>Tioconazole (FDA, USP, BAN, INN, JAN, USAN)</t>
  </si>
  <si>
    <t>UK-20349</t>
  </si>
  <si>
    <t>Pfizer Laboratories Div Pfizer Inc; Novartis Consumer Health Inc</t>
  </si>
  <si>
    <t>D01AC07; G01AF08</t>
  </si>
  <si>
    <t>D01AC07 [Dermatologicals:Antifungals For Dermatological Use:Antifungals For Topical Use:Imidazole and triazole derivatives]; G01AF08 [Genito Urinary System And Sex Hormones:Gynecological Antiinfectives And Antiseptics:Antiinfectives And Antiseptics, Excl. Combinations:Imidazole derivatives]</t>
  </si>
  <si>
    <t>Clc1ccc(C(Cn2ccnc2)OCc3ccsc3Cl)c(Cl)c1</t>
  </si>
  <si>
    <t>CHEMBL1200694</t>
  </si>
  <si>
    <t>Sevoflurane (FDA, BAN, INN, JAN, USAN)</t>
  </si>
  <si>
    <t>MR6S4; MR_6S4</t>
  </si>
  <si>
    <t>N01AB08</t>
  </si>
  <si>
    <t>N01AB08 [Nervous System:Anesthetics:Anesthetics, General:Halogenated hydrocarbons]</t>
  </si>
  <si>
    <t>FCOC(C(F)(F)F)C(F)(F)F</t>
  </si>
  <si>
    <t>CHEMBL1201016</t>
  </si>
  <si>
    <t>Cefpodoxime Proxetil (FDA, USP, JAN, USAN); Cefpodoxime (BAN, INN)</t>
  </si>
  <si>
    <t>CS-807; U-76252</t>
  </si>
  <si>
    <t>Sankyo Usa Corp; Pharmacia And Upjohn Co</t>
  </si>
  <si>
    <t>J01DD13</t>
  </si>
  <si>
    <t>J01DD13 [Antiinfectives For Systemic Use:Antibacterials For Systemic Use:Other Beta-Lactam Antibacterials:Third-generation cephalosporins]</t>
  </si>
  <si>
    <t>COCC1=C(N2[C@H](SC1)[C@H](NC(=O)\C(=N/OC)\c3csc(N)n3)C2=O)C(=O)OC(C)OC(=O)OC(C)C</t>
  </si>
  <si>
    <t>CHEMBL1065</t>
  </si>
  <si>
    <t>Methysergide (BAN, INN, USAN); Methysergide Maleate (FDA, USP)</t>
  </si>
  <si>
    <t>N02CA04</t>
  </si>
  <si>
    <t>N02CA04 [Nervous System:Analgesics:Antimigraine Preparations:Ergot alkaloids]</t>
  </si>
  <si>
    <t>Vasoconstrictor (specific in migraine)</t>
  </si>
  <si>
    <t>CC[C@@H](CO)NC(=O)[C@H]1CN(C)[C@@H]2Cc3cn(C)c4cccc(C2=C1)c34</t>
  </si>
  <si>
    <t>CHEMBL634</t>
  </si>
  <si>
    <t>Alfentanil (BAN, INN); Alfentanil Hydrochloride (FDA, USP, USAN)</t>
  </si>
  <si>
    <t>R-39209</t>
  </si>
  <si>
    <t>Akorn Inc</t>
  </si>
  <si>
    <t>N01AH02</t>
  </si>
  <si>
    <t>N01AH02 [Nervous System:Anesthetics:Anesthetics, General:Opioid anesthetics]</t>
  </si>
  <si>
    <t>CCN1N=NN(CCN2CCC(COC)(CC2)N(C(=O)CC)c3ccccc3)C1=O</t>
  </si>
  <si>
    <t>CHEMBL1621</t>
  </si>
  <si>
    <t>Paliperidone (FDA, INN, USAN); Paliperidone Palmitate (FDA, USAN)</t>
  </si>
  <si>
    <t>Ro-76477; Ro-92670</t>
  </si>
  <si>
    <t>N05AX13</t>
  </si>
  <si>
    <t>N05AX13 [Nervous System:Psycholeptics:Antipsychotics:Other antipsychotics]</t>
  </si>
  <si>
    <t>CC1=C(CCN2CCC(CC2)c3noc4cc(F)ccc34)C(=O)N5CCCC(O)C5=N1</t>
  </si>
  <si>
    <t>CHEMBL940</t>
  </si>
  <si>
    <t>Gabapentin (BAN, FDA, INN, USAN)</t>
  </si>
  <si>
    <t>CI-945; GOE-3450</t>
  </si>
  <si>
    <t>Pfizer Pharmaceuticals Ltd; Parke Davis Div Warner Lambert Co; Depomed Inc</t>
  </si>
  <si>
    <t>N03AX12</t>
  </si>
  <si>
    <t>N03AX12 [Nervous System:Antiepileptics:Antiepileptics:Other antiepileptics]</t>
  </si>
  <si>
    <t>NCC1(CC(=O)O)CCCCC1</t>
  </si>
  <si>
    <t>CHEMBL564085</t>
  </si>
  <si>
    <t>Troleandomycin (FDA, USP, BAN, INN, USAN); Triacetyloleandomycin (JAN)</t>
  </si>
  <si>
    <t>Pfizer Pharmaceuticals Inc; Pfizer Laboratories Div Pfizer Inc</t>
  </si>
  <si>
    <t>J01FA08</t>
  </si>
  <si>
    <t>J01FA08 [Antiinfectives For Systemic Use:Antibacterials For Systemic Use:Macrolides, Lincosamides And Streptogramins:Macrolides]</t>
  </si>
  <si>
    <t>CO[C@H]1C[C@H](O[C@H]2[C@H](C)[C@@H](O[C@@H]3O[C@H](C)C[C@@H]([C@H]3OC(=O)C)N(C)C)[C@@H](C)C[C@@]4(CO4)C(=O)[C@H](C)[C@@H](OC(=O)C)[C@@H](C)[C@@H](C)OC(=O)[C@@H]2C)O[C@@H](C)[C@@H]1OC(=O)C</t>
  </si>
  <si>
    <t>CHEMBL1200649</t>
  </si>
  <si>
    <t>Quinupristin (FDA, BAN, INN, USAN)</t>
  </si>
  <si>
    <t>RP-57669</t>
  </si>
  <si>
    <t>CC[C@H]1NC(=O)[C@@H](NC(=O)c2ncccc2O)[C@@H](C)OC(=O)[C@@H](NC(=O)[C@@H]3CC(=O)[C@H](CS[C@@H]4CN5CCC4CC5)CN3C(=O)[C@H](Cc6ccc(cc6)N(C)C)N(C)C(=O)[C@@H]7CCCN7C1=O)c8ccccc8</t>
  </si>
  <si>
    <t>CHEMBL24778</t>
  </si>
  <si>
    <t>Silodosin (FDA, INN)</t>
  </si>
  <si>
    <t>G04CA04</t>
  </si>
  <si>
    <t>G04CA04 [Genito Urinary System And Sex Hormones:Urologicals:Drugs Used In Benign Prostatic Hypertrophy:Alpha-adrenoreceptor antagonists]</t>
  </si>
  <si>
    <t>C[C@H](Cc1cc2CCN(CCCO)c2c(c1)C(=O)N)NCCOc3ccccc3OCC(F)(F)F</t>
  </si>
  <si>
    <t>CHEMBL61593</t>
  </si>
  <si>
    <t>Cyclothiazide (FDA, USP, BAN, INN, USAN)</t>
  </si>
  <si>
    <t>Pharmacia And Upjohn Co; Eli Lilly And Co</t>
  </si>
  <si>
    <t>C03AA09</t>
  </si>
  <si>
    <t>C03AA09 [Cardiovascular System:Diuretics:Low-Ceiling Diuretics, Thiazides:Thiazides, plain]</t>
  </si>
  <si>
    <t>NS(=O)(=O)c1cc2c(NC(NS2(=O)=O)C3CC4CC3C=C4)cc1Cl</t>
  </si>
  <si>
    <t>CHEMBL1599</t>
  </si>
  <si>
    <t>Cephapirin Sodium (FDA, USP, USAN); Cefapirin (BAN, INN); Sodium Cefapirin (JAN); Cephapirin Benzathine (USP)</t>
  </si>
  <si>
    <t>BL-P-1322</t>
  </si>
  <si>
    <t>Apothecon Inc Div Bristol Myers Squibb</t>
  </si>
  <si>
    <t>J01DB08</t>
  </si>
  <si>
    <t>J01DB08 [Antiinfectives For Systemic Use:Antibacterials For Systemic Use:Other Beta-Lactam Antibacterials:First-generation cephalosporins]</t>
  </si>
  <si>
    <t>CC(=O)OCC1=C(N2[C@H](SC1)[C@H](NC(=O)CSc3ccncc3)C2=O)C(=O)O</t>
  </si>
  <si>
    <t>CHEMBL80</t>
  </si>
  <si>
    <t>Naloxone (BAN, INN); Naloxone Hydrochloride (JAN, USAN, USP, FDA)</t>
  </si>
  <si>
    <t>EN-15304</t>
  </si>
  <si>
    <t>Sanofi Aventis Us Llc; Reckitt Benckiser Pharmaceuticals Inc; Endo Pharmaceuticals Inc</t>
  </si>
  <si>
    <t>V03AB15</t>
  </si>
  <si>
    <t>V03AB15 [Various:All Other Therapeutic Products:All Other Therapeutic Products:Antidotes]</t>
  </si>
  <si>
    <t>Oc1ccc2C[C@H]3N(CC=C)CC[C@@]45[C@@H](Oc1c24)C(=O)CC[C@@]35O</t>
  </si>
  <si>
    <t>CHEMBL1187</t>
  </si>
  <si>
    <t>Phosphoric Acid (NF, FDA)</t>
  </si>
  <si>
    <t>Hospira Inc; B Braun Medical Inc; Abbott Laboratories Pharmaceutical Products Div</t>
  </si>
  <si>
    <t>OP(=O)(O)O</t>
  </si>
  <si>
    <t>CHEMBL148</t>
  </si>
  <si>
    <t>Imipenem (BAN, INN, JAN, USAN, USP, FDA)</t>
  </si>
  <si>
    <t>MK-0787</t>
  </si>
  <si>
    <t>C[C@@H](O)[C@@H]1[C@H]2CC(=C(N2C1=O)C(=O)O)SCCNC=N</t>
  </si>
  <si>
    <t>CHEMBL657</t>
  </si>
  <si>
    <t>Diphenhydramine (BAN, JAN, INN); Diphenhydramine Hydrochloride (BAN, JAN, USP, FDA); Diphenhydramine Citrate (FDA, USP); Diphenhydramine Laurylsulfate (JAN); Diphenhydramine Tannate (JAN)</t>
  </si>
  <si>
    <t>Pfizer Inc; Parke Davis Div Warner Lambert Co; Mcneil Consumer Healthcare</t>
  </si>
  <si>
    <t>R06AA02; D04AA32; R06AA52</t>
  </si>
  <si>
    <t>R06AA02 [Respiratory System:Antihistamines For Systemic Use:Antihistamines For Systemic Use:Aminoalkyl ethers]; D04AA32 [Dermatologicals:Antipruritics, Incl. Antihistamines, Anesthetics, Etc.:Antipruritics, Incl. Antihistamines, Anesthetics, Etc.:Antihistamines for topical use]; R06AA52 [Respiratory System:Antihistamines For Systemic Use:Antihistamines For Systemic Use:Aminoalkyl ethers]</t>
  </si>
  <si>
    <t>CN(C)CCOC(c1ccccc1)c2ccccc2</t>
  </si>
  <si>
    <t>CHEMBL594</t>
  </si>
  <si>
    <t>Emedastine (BAN, INN); Emedastine Difumarate (FDA, JAN, USAN, USP)</t>
  </si>
  <si>
    <t>AL-3432A</t>
  </si>
  <si>
    <t>S01GX06</t>
  </si>
  <si>
    <t>S01GX06 [Sensory Organs:Ophthalmologicals:Decongestants And Antiallergics:Other antiallergics]</t>
  </si>
  <si>
    <t>Anti-Allergic; Antihistaminic, H1-Receptor; Asthma Prophylactic</t>
  </si>
  <si>
    <t>CCOCCn1c(nc2ccccc12)N3CCCN(C)CC3</t>
  </si>
  <si>
    <t>D07AB21</t>
  </si>
  <si>
    <t>D07AB21 [Dermatologicals:Corticosteroids, Dermatological Preparations:Corticosteroids, Plain:Corticosteroids, moderately potent (group II)]</t>
  </si>
  <si>
    <t>CHEMBL496</t>
  </si>
  <si>
    <t>Hexachlorophene (BAN, FDA, INN, USP)</t>
  </si>
  <si>
    <t>Becton Dickinson And Co; Bayer Pharmaceuticals Corp; Arbrook Inc; 3m Co; Calgon Corp Div Merck And Co Inc</t>
  </si>
  <si>
    <t>D08AE01</t>
  </si>
  <si>
    <t>D08AE01 [Dermatologicals:Antiseptics And Disinfectants:Antiseptics And Disinfectants:Phenol and derivatives]</t>
  </si>
  <si>
    <t>Anti-Infective, Topical; Detergent</t>
  </si>
  <si>
    <t>Oc1c(Cl)cc(Cl)c(Cl)c1Cc2c(O)c(Cl)cc(Cl)c2Cl</t>
  </si>
  <si>
    <t>CHEMBL1201116</t>
  </si>
  <si>
    <t>Hetacillin (FDA, USP, BAN, INN, USAN); Hetacillin Potassium (FDA, USP, JAN, USAN)</t>
  </si>
  <si>
    <t>BL-P-804; BRL-804</t>
  </si>
  <si>
    <t>J01CA18</t>
  </si>
  <si>
    <t>J01CA18 [Antiinfectives For Systemic Use:Antibacterials For Systemic Use:Beta-Lactam Antibacterials, Penicillins:Penicillins with extended spectrum]</t>
  </si>
  <si>
    <t>CC1(C)S[C@@H]2[C@H](N3C(=O)[C@H](NC3(C)C)c4ccccc4)C(=O)N2[C@H]1C(=O)O</t>
  </si>
  <si>
    <t>CHEMBL1201465</t>
  </si>
  <si>
    <t>Chymotrypsin (BAN, FDA, USP, INN)</t>
  </si>
  <si>
    <t>Sola Barnes Hind; Novartis Pharmaceuticals Corp; Ciba Vision Corp Div Novartis Co; Alcon Laboratories Inc</t>
  </si>
  <si>
    <t>B06AA04; S01KX01</t>
  </si>
  <si>
    <t>B06AA04 [Blood And Blood Forming Organs:Other Hematological Agents:Other Hematological Agents:Enzymes]; S01KX01 [Sensory Organs:Ophthalmologicals:Surgical Aids:Other surgical aids]</t>
  </si>
  <si>
    <t>CHEMBL1201746</t>
  </si>
  <si>
    <t>Pralatrexate (FDA, INN, USAN)</t>
  </si>
  <si>
    <t>PDX</t>
  </si>
  <si>
    <t>Allos Therapeutics Inc</t>
  </si>
  <si>
    <t>L01BA05</t>
  </si>
  <si>
    <t>L01BA05 [Antineoplastic And Immunomodulating Agents:Antineoplastic Agents:Antimetabolites:Folic acid analogues]</t>
  </si>
  <si>
    <t>Nc1nc(N)c2nc(CC(CC#C)c3ccc(cc3)C(=O)N[C@@H](CCC(=O)O)C(=O)O)cnc2n1</t>
  </si>
  <si>
    <t>CHEMBL1356</t>
  </si>
  <si>
    <t>Sodium Benzoate (NF, JAN, USAN, FDA)</t>
  </si>
  <si>
    <t>Ucyclyd Pharma Inc; B Braun Medical Inc</t>
  </si>
  <si>
    <t>Antihyperammonemic; Pharmaceutic Aid (antifungal agent)</t>
  </si>
  <si>
    <t>[Na+].[O-]C(=O)c1ccccc1</t>
  </si>
  <si>
    <t>CHEMBL1008</t>
  </si>
  <si>
    <t>Bepridil (BAN, INN); Bepridil Hydrochloride (FDA, JAN, USAN)</t>
  </si>
  <si>
    <t>CERM-1978</t>
  </si>
  <si>
    <t>Medpointe Pharmaceuticals Medpointe Healthcare Inc; Johnson And Johnson Pharmaceutical Research And Development Llc</t>
  </si>
  <si>
    <t>C08EA02</t>
  </si>
  <si>
    <t>C08EA02 [Cardiovascular System:Calcium Channel Blockers:Non-Selective Calcium Channel Blockers:Phenylalkylamine derivatives]</t>
  </si>
  <si>
    <t>CC(C)COCC(CN(Cc1ccccc1)c2ccccc2)N3CCCC3</t>
  </si>
  <si>
    <t>CHEMBL821</t>
  </si>
  <si>
    <t>Guanidine Hydrochloride (FDA)</t>
  </si>
  <si>
    <t>NC(=N)N</t>
  </si>
  <si>
    <t>CHEMBL954</t>
  </si>
  <si>
    <t>Enclomifene (INN); Enclomiphene (USAN); Clomiphene Citrate (FDA, USP, USAN); Clomifene (BAN, INN); Clomifene Citrate (JAN); Clomiphene (BAN)</t>
  </si>
  <si>
    <t>Isomer B; RMI-16289; MER-41; MRL-41</t>
  </si>
  <si>
    <t>Sanofi Aventis Us Llc; Marion Merrell Dow; Emd Serono Inc</t>
  </si>
  <si>
    <t>G03GB02</t>
  </si>
  <si>
    <t>G03GB02 [Genito Urinary System And Sex Hormones:Sex Hormones And Modulators Of The Genital System:Gonadotropins And Other Ovulation Stimulants:Ovulation stimulants, synthetic]</t>
  </si>
  <si>
    <t>CCN(CC)CCOc1ccc(cc1)\C(=C(\Cl)/c2ccccc2)\c3ccccc3</t>
  </si>
  <si>
    <t>CHEMBL1200559</t>
  </si>
  <si>
    <t>Lactic Acid (FDA, USP, JAN)</t>
  </si>
  <si>
    <t>Gambro Renal Products</t>
  </si>
  <si>
    <t>G01AD01</t>
  </si>
  <si>
    <t>G01AD01 [Genito Urinary System And Sex Hormones:Gynecological Antiinfectives And Antiseptics:Antiinfectives And Antiseptics, Excl. Combinations:Organic acids]</t>
  </si>
  <si>
    <t>CC(O)C(=O)O</t>
  </si>
  <si>
    <t>CHEMBL1201413</t>
  </si>
  <si>
    <t>Technetium Tc 99m Depreotide (USP); Technetium Tc-99m Depreotide (FDA)</t>
  </si>
  <si>
    <t>V09IA05</t>
  </si>
  <si>
    <t>V09IA05 [Various:Diagnostic Radiopharmaceuticals:Tumour Detection:Technetium (99mTc) compounds]</t>
  </si>
  <si>
    <t>CHEMBL781</t>
  </si>
  <si>
    <t>Mazindol (BAN, FDA, INN, USAN, USP)</t>
  </si>
  <si>
    <t>42-548</t>
  </si>
  <si>
    <t>Wyeth Ayerst Laboratories; Novartis Pharmaceuticals Corp</t>
  </si>
  <si>
    <t>A08AA05</t>
  </si>
  <si>
    <t>A08AA05 [Alimentary Tract And Metabolism:Antiobesity Preparations, Excl. Diet Products:Antiobesity Preparations, Excl. Diet Products:Centrally acting antiobesity products]</t>
  </si>
  <si>
    <t>OC1(N2CCN=C2c3ccccc13)c4ccc(Cl)cc4</t>
  </si>
  <si>
    <t>CHEMBL607710</t>
  </si>
  <si>
    <t>Chlorphenesin Carbamate (FDA, JAN, USAN); Chlorphenesin (BAN, INN)</t>
  </si>
  <si>
    <t>U-19646</t>
  </si>
  <si>
    <t>D01AE07</t>
  </si>
  <si>
    <t>D01AE07 [Dermatologicals:Antifungals For Dermatological Use:Antifungals For Topical Use:Other antifungals for topical use]</t>
  </si>
  <si>
    <t>NC(=O)OCC(O)COc1ccc(Cl)cc1</t>
  </si>
  <si>
    <t>CHEMBL1059</t>
  </si>
  <si>
    <t>Pregabalin (BAN, FDA, INN, USAN)</t>
  </si>
  <si>
    <t>CI-1008; PD-144723</t>
  </si>
  <si>
    <t>Pf Prism Cv</t>
  </si>
  <si>
    <t>N03AX16</t>
  </si>
  <si>
    <t>N03AX16 [Nervous System:Antiepileptics:Antiepileptics:Other antiepileptics]</t>
  </si>
  <si>
    <t>CC(C)C[C@H](CN)CC(=O)O</t>
  </si>
  <si>
    <t>CHEMBL113</t>
  </si>
  <si>
    <t>Caffeine (BAN, FDA, JAN, USP); Caffeine Citrate (FDA); Caffeine, Citrated (MI, NF)</t>
  </si>
  <si>
    <t>Novartis Consumer Health Inc; Medicis Pharmaceutical Corp; Caraco Pharmaceutical Laboratories Ltd; Bedford Laboratories; Watson Laboratories Inc</t>
  </si>
  <si>
    <t>N06BC01</t>
  </si>
  <si>
    <t>N06BC01 [Nervous System:Psychoanaleptics:Psychostimulants, Agents Used For Adhd And Nootropics:Xanthine derivatives]</t>
  </si>
  <si>
    <t>CN1C(=O)N(C)c2ncn(C)c2C1=O</t>
  </si>
  <si>
    <t>CHEMBL1601</t>
  </si>
  <si>
    <t>Cefonicid (BAN, INN); Cefonicid Sodium (FDA, USP, USAN); Cefonicid Monosodium (USAN)</t>
  </si>
  <si>
    <t>SK&amp;F-D-75073-Z2; SK&amp;F-D75073-Z</t>
  </si>
  <si>
    <t>J01DC06</t>
  </si>
  <si>
    <t>J01DC06 [Antiinfectives For Systemic Use:Antibacterials For Systemic Use:Other Beta-Lactam Antibacterials:Second-generation cephalosporins]</t>
  </si>
  <si>
    <t>O[C@@H](C(=O)N[C@H]1[C@H]2SCC(=C(N2C1=O)C(=O)O)CSc3nnnn3CS(=O)(=O)O)c4ccccc4</t>
  </si>
  <si>
    <t>CHEMBL1004</t>
  </si>
  <si>
    <t>Doxylamine (BAN, INN); Doxylamine Succinate (FDA, USP)</t>
  </si>
  <si>
    <t>Sanofi Aventis Us Llc; Pfizer Laboratories Div Pfizer Inc; Chattem Inc</t>
  </si>
  <si>
    <t>R06AA09; R06AA59</t>
  </si>
  <si>
    <t>R06AA09 [Respiratory System:Antihistamines For Systemic Use:Antihistamines For Systemic Use:Aminoalkyl ethers]; R06AA59 [Respiratory System:Antihistamines For Systemic Use:Antihistamines For Systemic Use:Aminoalkyl ethers]</t>
  </si>
  <si>
    <t>CN(C)CCOC(C)(c1ccccc1)c2ccccn2</t>
  </si>
  <si>
    <t>antiallergic respiratory tract drugs (xanoxic acid derivatives)</t>
  </si>
  <si>
    <t>CHEMBL1201058</t>
  </si>
  <si>
    <t>Potassium Acetate (FDA, USP, JAN)</t>
  </si>
  <si>
    <t>Baxter Healthcare Corp; B Braun Medical Inc; Abbott Laboratories Pharmaceutical Products Div; Abbott Laboratories Hosp Products Div; Hospira Inc</t>
  </si>
  <si>
    <t>B05XA17</t>
  </si>
  <si>
    <t>B05XA17 [Blood And Blood Forming Organs:Blood Substitutes And Perfusion Solutions:I.V. Solution Additives:Electrolyte solutions]</t>
  </si>
  <si>
    <t>Replenisher (electrolyte)</t>
  </si>
  <si>
    <t>[K+].CC(=O)[O-]</t>
  </si>
  <si>
    <t>CHEMBL691</t>
  </si>
  <si>
    <t>Ethinyl Estradiol (FDA, USP); Ethinylestradiol (BAN, INN, JAN)</t>
  </si>
  <si>
    <t>Organon Usa Inc; Janssen Pharmaceuticals Inc; Gd Searle Llc; Bayer Healthcare Pharmaceuticals Inc; Ortho Mcneil Janssen Pharmaceuticals Inc</t>
  </si>
  <si>
    <t>L02AA03; G03CA01</t>
  </si>
  <si>
    <t>L02AA03 [Antineoplastic And Immunomodulating Agents:Endocrine Therapy:Hormones And Related Agents:Estrogens]; G03CA01 [Genito Urinary System And Sex Hormones:Sex Hormones And Modulators Of The Genital System:Estrogens:Natural and semisynthetic estrogens, plain]</t>
  </si>
  <si>
    <t>C[C@]12CC[C@H]3[C@@H](CCc4cc(O)ccc34)[C@@H]1CC[C@@]2(O)C#C</t>
  </si>
  <si>
    <t>CHEMBL1201320</t>
  </si>
  <si>
    <t>Esomeprazole (BAN, INN); Esomeprazole Sodium (FDA, USAN); Esomeprazole Potassium (USAN); Esomeprazole Strontium (USAN); Esomeprazole Magnesium (FDA, USAN)</t>
  </si>
  <si>
    <t>H199/18 Sodium; Fm0F67; H199/18 Magnesium Trihydrate</t>
  </si>
  <si>
    <t>Teva Parenteral Medicines; Ltd.; Hanmi Fine Chemical Co.; Astrazeneca Lp</t>
  </si>
  <si>
    <t>A02BC05</t>
  </si>
  <si>
    <t>A02BC05 [Alimentary Tract And Metabolism:Drugs For Acid Related Disorders:Drugs For Peptic Ulcer And Gastro-Oesophageal Reflux Disease (Gord):Proton pump inhibitors]</t>
  </si>
  <si>
    <t>COc1ccc2[nH]c(nc2c1)[S+]([O-])Cc3ncc(C)c(OC)c3C</t>
  </si>
  <si>
    <t>CHEMBL1420</t>
  </si>
  <si>
    <t>Pralidoxime (BAN, INN); Pralidoxime Iodide (INN, JAN, USAN); Pralidoxime Chloride (USAN, USP, FDA); Pralidoxime Mesylate (USAN)</t>
  </si>
  <si>
    <t>2-PAM; 2-PAM Chloride</t>
  </si>
  <si>
    <t>Us Army Medical Research Materiel Command; Meridian Medical Technologies Inc; Baxter Healthcare Corp Anesthesia Critical Care; Baxter Healthcare Corp Anesthesia And Critical Care; Wyeth Ayerst Laboratories</t>
  </si>
  <si>
    <t>V03AB04</t>
  </si>
  <si>
    <t>V03AB04 [Various:All Other Therapeutic Products:All Other Therapeutic Products:Antidotes]</t>
  </si>
  <si>
    <t>Cholinesterase Reactivator</t>
  </si>
  <si>
    <t>C[n+]1ccccc1C=NO</t>
  </si>
  <si>
    <t>CHEMBL1237078</t>
  </si>
  <si>
    <t>Teniposide (FDA, BAN, INN, USAN)</t>
  </si>
  <si>
    <t>VM-26</t>
  </si>
  <si>
    <t>L01CB02</t>
  </si>
  <si>
    <t>L01CB02 [Antineoplastic And Immunomodulating Agents:Antineoplastic Agents:Plant Alkaloids And Other Natural Products:Podophyllotoxin derivatives]</t>
  </si>
  <si>
    <t>COc1cc(cc(OC)c1O)[C@H]2[C@@H]3[C@H](COC3=O)[C@H](O[C@H]4O[C@H](O)[C@@H](O)[C@@H]5O[C@@H](OC[C@@H]45)c6cccs6)c7cc8OCOc8cc27</t>
  </si>
  <si>
    <t>CHEMBL2110570</t>
  </si>
  <si>
    <t>Technetium Tc 99m Gluceptate (USP); Technetium Tc-99m Gluceptate Kit (FDA)</t>
  </si>
  <si>
    <t>Draximage Inc; Bristol Myers Squibb Pharma Co</t>
  </si>
  <si>
    <t>V09CA04</t>
  </si>
  <si>
    <t>V09CA04 [Various:Diagnostic Radiopharmaceuticals:Renal System:Technetium (99mTc) compounds]</t>
  </si>
  <si>
    <t>CHEMBL1115</t>
  </si>
  <si>
    <t>Pyridostigmine Bromide (BAN, INN, JAN, USP, FDA)</t>
  </si>
  <si>
    <t>Valeant Pharmaceuticals North America Llc; Valeant Pharmaceuticals International; United States Army Office Surgeon General; Sandoz Canada Inc</t>
  </si>
  <si>
    <t>N07AA02</t>
  </si>
  <si>
    <t>N07AA02 [Nervous System:Other Nervous System Drugs:Parasympathomimetics:Anticholinesterases]</t>
  </si>
  <si>
    <t>CN(C)C(=O)Oc1ccc[n+](C)c1</t>
  </si>
  <si>
    <t>CHEMBL1117</t>
  </si>
  <si>
    <t>Idarubicin (BAN, INN); Idarubicin Hydrochloride (FDA, USP, INN, USAN)</t>
  </si>
  <si>
    <t>IMI-30</t>
  </si>
  <si>
    <t>L01DB06</t>
  </si>
  <si>
    <t>L01DB06 [Antineoplastic And Immunomodulating Agents:Antineoplastic Agents:Cytotoxic Antibiotics And Related Substances:Anthracyclines and related substances]</t>
  </si>
  <si>
    <t>C[C@@H]1O[C@H](C[C@H](N)[C@@H]1O)O[C@H]2C[C@@](O)(Cc3c(O)c4C(=O)c5ccccc5C(=O)c4c(O)c23)C(=O)C</t>
  </si>
  <si>
    <t>CHEMBL671</t>
  </si>
  <si>
    <t>Thiotepa (BAN, FDA, INN, JAN, USP)</t>
  </si>
  <si>
    <t>Immunex Corp</t>
  </si>
  <si>
    <t>L01AC01</t>
  </si>
  <si>
    <t>L01AC01 [Antineoplastic And Immunomodulating Agents:Antineoplastic Agents:Alkylating Agents:Ethylene imines]</t>
  </si>
  <si>
    <t>S=P(N1CC1)(N2CC2)N3CC3</t>
  </si>
  <si>
    <t>CHEMBL1200459</t>
  </si>
  <si>
    <t>Potassium Phosphate, Dibasic (FDA, USP, JAN)</t>
  </si>
  <si>
    <t>[K+].[K+].OP(=O)([O-])[O-]</t>
  </si>
  <si>
    <t>CHEMBL1200934</t>
  </si>
  <si>
    <t>Norgestimate (FDA, USP, BAN, INN, USAN)</t>
  </si>
  <si>
    <t>ORF-10131; RWJ-10131</t>
  </si>
  <si>
    <t>Teva Womens Health Inc; Janssen Pharmaceuticals Inc</t>
  </si>
  <si>
    <t>CC[C@]12CC[C@H]3[C@@H](CCC4=C\C(=N\O)\CC[C@H]34)[C@@H]1CC[C@@]2(OC(=O)C)C#C</t>
  </si>
  <si>
    <t>CHEMBL1577</t>
  </si>
  <si>
    <t>Methyclothiazide (BAN, FDA, INN, JAN, USAN, USP)</t>
  </si>
  <si>
    <t>Medpointe Pharmaceuticals Medpointe Healthcare Inc; Abbvie Inc; Abbott Laboratories Pharmaceutical Products Div</t>
  </si>
  <si>
    <t>C03AA08</t>
  </si>
  <si>
    <t>C03AA08 [Cardiovascular System:Diuretics:Low-Ceiling Diuretics, Thiazides:Thiazides, plain]</t>
  </si>
  <si>
    <t>CN1C(CCl)Nc2cc(Cl)c(cc2S1(=O)=O)S(=O)(=O)N</t>
  </si>
  <si>
    <t>CHEMBL1201128</t>
  </si>
  <si>
    <t>Zinc Oxide (FDA, JAN, USP)</t>
  </si>
  <si>
    <t>Astringent; Protectant (topical)</t>
  </si>
  <si>
    <t>O=[Zn]</t>
  </si>
  <si>
    <t>CHEMBL1009</t>
  </si>
  <si>
    <t>Levodopa (BAN, FDA, INN, JAN, USAN, USP)</t>
  </si>
  <si>
    <t>Shire Development Inc; Orion Pharma; Merck Sharp And Dohme Corp; Hoffmann La Roche Inc; Valeant Pharmaceuticals International</t>
  </si>
  <si>
    <t>N04BA01</t>
  </si>
  <si>
    <t>N04BA01 [Nervous System:Anti-Parkinson Drugs:Dopaminergic Agents:Dopa and dopa derivatives]</t>
  </si>
  <si>
    <t>N[C@@H](Cc1ccc(O)c(O)c1)C(=O)O</t>
  </si>
  <si>
    <t>CHEMBL1098659</t>
  </si>
  <si>
    <t>Purified Water (FDA); Sterile Water For Injection (FDA); Sterile Water For Irrigation (FDA); Water (USP); Deuterium Oxide (USAN); Water O 15 (USAN, USP); Tritiated Water (USAN)</t>
  </si>
  <si>
    <t>2H</t>
  </si>
  <si>
    <t>Bristol-Myers Squibb; Baxter Healthcare Corp; B Braun Medical Inc; Abbott; Miles Laboratories Inc</t>
  </si>
  <si>
    <t>Radioactive Agent; Diagnostic Aid (radioactive, vascular disorders)</t>
  </si>
  <si>
    <t>O</t>
  </si>
  <si>
    <t>CHEMBL799</t>
  </si>
  <si>
    <t>Cilostazol (BAN, FDA, INN, JAN, USAN)</t>
  </si>
  <si>
    <t>OPC-13013; OPC-21</t>
  </si>
  <si>
    <t>B01AC23</t>
  </si>
  <si>
    <t>B01AC23 [Blood And Blood Forming Organs:Antithrombotic Agents:Antithrombotic Agents:Platelet aggregation inhibitors excl. heparin]</t>
  </si>
  <si>
    <t>Antithrombotic; Inhibitor (platelet); Vasodilator</t>
  </si>
  <si>
    <t>O=C1CCc2cc(OCCCCc3nnnn3C4CCCCC4)ccc2N1</t>
  </si>
  <si>
    <t>CHEMBL1201503</t>
  </si>
  <si>
    <t>Ferumoxsil (BAN, FDA, USAN, USP)</t>
  </si>
  <si>
    <t>AMI-121</t>
  </si>
  <si>
    <t>V08CB01</t>
  </si>
  <si>
    <t>V08CB01 [Various:Contrast Media:Magnetic Resonance Imaging Contrast Media:Superparamagnetic contrast media]</t>
  </si>
  <si>
    <t>CHEMBL809</t>
  </si>
  <si>
    <t>Sertraline (BAN, INN); Sertraline Hydrochloride (USAN, FDA)</t>
  </si>
  <si>
    <t>CP-519741; CP-51974-1</t>
  </si>
  <si>
    <t>Pfizer Pharmaceuticals Inc</t>
  </si>
  <si>
    <t>N06AB06</t>
  </si>
  <si>
    <t>N06AB06 [Nervous System:Psychoanaleptics:Antidepressants:Selective serotonin reuptake inhibitors]</t>
  </si>
  <si>
    <t>CN[C@H]1CC[C@@H](c2ccc(Cl)c(Cl)c2)c3ccccc13</t>
  </si>
  <si>
    <t>CHEMBL61006</t>
  </si>
  <si>
    <t>Phenylpropanolamine (BAN, INN); Phenylpropanolamine Hydrochloride (FDA, USP); Phenylpropanolamine Bitartrate (USP)</t>
  </si>
  <si>
    <t>Endo Pharmaceuticals Inc; Dm Graham Laboratories Inc; Central Pharmaceuticals Inc; Ah Robins Co; GlaxoSmithKline</t>
  </si>
  <si>
    <t>R01BA51; R01BA01</t>
  </si>
  <si>
    <t>R01BA51 [Respiratory System:Nasal Preparations:Nasal Decongestants For Systemic Use:Sympathomimetics]; R01BA01 [Respiratory System:Nasal Preparations:Nasal Decongestants For Systemic Use:Sympathomimetics]</t>
  </si>
  <si>
    <t>Adrenergic (vasoconstrictor)</t>
  </si>
  <si>
    <t>CC(N)C(O)c1ccccc1</t>
  </si>
  <si>
    <t>CHEMBL810</t>
  </si>
  <si>
    <t>Temozolomide (BAN, FDA, INN, USAN)</t>
  </si>
  <si>
    <t>CCRG-81045; M&amp;B-39831; M-39831; SCH-52365</t>
  </si>
  <si>
    <t>L01AX03</t>
  </si>
  <si>
    <t>L01AX03 [Antineoplastic And Immunomodulating Agents:Antineoplastic Agents:Alkylating Agents:Other alkylating agents]</t>
  </si>
  <si>
    <t>CN1N=Nc2c(ncn2C1=O)C(=O)N</t>
  </si>
  <si>
    <t>CHEMBL1279</t>
  </si>
  <si>
    <t>Frovatriptan (BAN, INN); Frovatriptan Succinate (FDA, USAN)</t>
  </si>
  <si>
    <t>SB-209509-AX; SB-209509AX; VML-251</t>
  </si>
  <si>
    <t>N02CC07</t>
  </si>
  <si>
    <t>N02CC07 [Nervous System:Analgesics:Antimigraine Preparations:Selective serotonin (5HT1) agonists]</t>
  </si>
  <si>
    <t>CN[C@@H]1CCc2[nH]c3ccc(cc3c2C1)C(=O)N</t>
  </si>
  <si>
    <t>CHEMBL1547</t>
  </si>
  <si>
    <t>Thiamine (BAN, INN, FDA); Thiamine Hydrochloride (FDA, JAN, USP); Thiamine Disulfide (JAN); Thiamine Mononitrate (USP); Thiamine Nitrate (JAN)</t>
  </si>
  <si>
    <t>Hoffmann La Roche Inc; Basf; Astrazeneca Lp; Abraxis Pharmaceutical Products; Johnson &amp; Johnson-Merck Consumer</t>
  </si>
  <si>
    <t>A11DA01</t>
  </si>
  <si>
    <t>A11DA01 [Alimentary Tract And Metabolism:Vitamins:Vitamin B1, Plain And In Combination With Vitamin B6 And B12:Vitamin B1, plain]</t>
  </si>
  <si>
    <t>Cc1ncc(C[n+]2csc(CCO)c2C)c(N)n1</t>
  </si>
  <si>
    <t>CHEMBL1389</t>
  </si>
  <si>
    <t>Levonorgestrel (BAN, FDA, INN, USAN, USP)</t>
  </si>
  <si>
    <t>WY-3707; WY-5104</t>
  </si>
  <si>
    <t>Population Council Center For Biomedical Research; Population Council; Duramed Pharmaceuticals Inc; Bayer Healthcare Pharmaceuticals Inc; Teva Branded Pharmaceutical Products R And D Inc</t>
  </si>
  <si>
    <t>G03AD01</t>
  </si>
  <si>
    <t>G03AD01 [Genito Urinary System And Sex Hormones:Sex Hormones And Modulators Of The Genital System:Hormonal Contraceptives For Systemic Use:Emergency contraceptives]</t>
  </si>
  <si>
    <t>CC[C@]12CC[C@H]3[C@@H](CCC4=CC(=O)CC[C@H]34)[C@@H]1CC[C@@]2(O)C#C</t>
  </si>
  <si>
    <t>CHEMBL1082</t>
  </si>
  <si>
    <t>Amoxicillin (INN, BAN, FDA, JAN, USAN, USP); Amoxicilline (INN); Amoxicillin Sodium (USAN)</t>
  </si>
  <si>
    <t>BRL-2333; BRL-2333AB-B</t>
  </si>
  <si>
    <t>Shionogi Inc; GlaxoSmithKline; Gastroentero Logic Llc; Dr Reddys Laboratories Inc; Takeda Pharmaceuticals Usa Inc</t>
  </si>
  <si>
    <t>J01CA04</t>
  </si>
  <si>
    <t>J01CA04 [Antiinfectives For Systemic Use:Antibacterials For Systemic Use:Beta-Lactam Antibacterials, Penicillins:Penicillins with extended spectrum]</t>
  </si>
  <si>
    <t>CC1(C)S[C@@H]2[C@H](NC(=O)[C@H](N)c3ccc(O)cc3)C(=O)N2[C@H]1C(=O)O</t>
  </si>
  <si>
    <t>CHEMBL1201794</t>
  </si>
  <si>
    <t>Riboflavin 5'-Phosphate Sodium (FDA, USP); Riboflavin Sodium Phosphate (JAN)</t>
  </si>
  <si>
    <t>Hospira Inc; Hoffmann La Roche Inc; Astrazeneca Lp; Abraxis Pharmaceutical Products; Sandoz Canada Inc</t>
  </si>
  <si>
    <t>Vitamin</t>
  </si>
  <si>
    <t>Cc1cc2N=C3C(=O)NC(=O)N=C3N(C[C@H](O)[C@H](O)[C@H](O)COP(=O)(O)O)c2cc1C</t>
  </si>
  <si>
    <t>CHEMBL1615807</t>
  </si>
  <si>
    <t>Indocyanine Green (JAN, USP, FDA)</t>
  </si>
  <si>
    <t>Diagnostic Aid (cardiac output determination); Diagnostic Aid (hepatic function determination)</t>
  </si>
  <si>
    <t>CC1(C)\C(=C\C=C\C=C\C=C\C2=[N+](CCCCS(=O)(=O)O)c3ccc4ccccc4c3C2(C)C)\N(CCCCS(=O)(=O)O)c5ccc6ccccc6c15</t>
  </si>
  <si>
    <t>CHEMBL1090</t>
  </si>
  <si>
    <t>Vidarabine (BAN, FDA, INN, JAN, USAN, USP)</t>
  </si>
  <si>
    <t>ARA-A; CI-673</t>
  </si>
  <si>
    <t>Parkedale Pharmaceuticals Inc</t>
  </si>
  <si>
    <t>J05AB03; S01AD06</t>
  </si>
  <si>
    <t>J05AB03 [Antiinfectives For Systemic Use:Antivirals For Systemic Use:Direct Acting Antivirals:Nucleosides and nucleotides excl. reverse transcriptase inhibitors]; S01AD06 [Sensory Organs:Ophthalmologicals:Antiinfectives:Antivirals]</t>
  </si>
  <si>
    <t>Nc1ncnc2c1ncn2[C@@H]3O[C@H](CO)[C@@H](O)[C@@H]3O</t>
  </si>
  <si>
    <t>CHEMBL438</t>
  </si>
  <si>
    <t>Sulfamerazine (Trisulfapyrimidines) (FDA); Sulfamerazine (BAN, FDA, INN, USP); Sulfamerazine Sodium [Injection] (INN, NF)</t>
  </si>
  <si>
    <t>J01ED07; D06BA06</t>
  </si>
  <si>
    <t>J01ED07 [Antiinfectives For Systemic Use:Antibacterials For Systemic Use:Sulfonamides And Trimethoprim:Long-acting sulfonamides]; D06BA06 [Dermatologicals:Antibiotics And Chemotherapeutics For Dermatological Use:Chemotherapeutics For Topical Use:Sulfonamides]</t>
  </si>
  <si>
    <t>Cc1ccnc(NS(=O)(=O)c2ccc(N)cc2)n1</t>
  </si>
  <si>
    <t>CHEMBL642</t>
  </si>
  <si>
    <t>Acebutolol (BAN, INN, USAN); Acebutolol Hydrochloride (FDA, USP, JAN)</t>
  </si>
  <si>
    <t>IL-17803A; M&amp;B-17803A</t>
  </si>
  <si>
    <t>Promius Pharma Llc</t>
  </si>
  <si>
    <t>C07AB04</t>
  </si>
  <si>
    <t>C07AB04 [Cardiovascular System:Beta Blocking Agents:Beta Blocking Agents:Beta blocking agents, selective]</t>
  </si>
  <si>
    <t>CCCC(=O)Nc1ccc(OCC(O)CNC(C)C)c(c1)C(=O)C</t>
  </si>
  <si>
    <t>CHEMBL1628502</t>
  </si>
  <si>
    <t>Gabapentin Enacarbil (FDA, INN, USAN)</t>
  </si>
  <si>
    <t>XP-13512</t>
  </si>
  <si>
    <t>Glaxo Group Ltd</t>
  </si>
  <si>
    <t>CC(C)C(=O)OC(C)OC(=O)NCC1(CC(=O)O)CCCCC1</t>
  </si>
  <si>
    <t>CHEMBL2110557</t>
  </si>
  <si>
    <t>Rubidium Chloride Rb 82 (USP, USAN); Rubidium Chloride Rb-82 (FDA)</t>
  </si>
  <si>
    <t>V09GX04</t>
  </si>
  <si>
    <t>V09GX04 [Various:Diagnostic Radiopharmaceuticals:Cardiovascular System:Other cardiovascular system diagnostic radiopharmaceuticals]</t>
  </si>
  <si>
    <t>Diagnostic Aid (radioactive, cardiac disease); Radioactive Agent</t>
  </si>
  <si>
    <t>[Cl-].[Rb+]</t>
  </si>
  <si>
    <t>CHEMBL817</t>
  </si>
  <si>
    <t>Tolazamide (BAN, FDA, INN, JAN, USAN, USP)</t>
  </si>
  <si>
    <t>U-17835</t>
  </si>
  <si>
    <t>Pharmacia And Upjohn Co; Ivax Pharmaceuticals Inc Sub Teva Pharmaceuticals Usa</t>
  </si>
  <si>
    <t>A10BB05</t>
  </si>
  <si>
    <t>A10BB05 [Alimentary Tract And Metabolism:Drugs Used In Diabetes:Blood Glucose Lowering Drugs, Excl. Insulins:Sulfonamides, urea derivatives]</t>
  </si>
  <si>
    <t>Cc1ccc(cc1)S(=O)(=O)NC(=O)NN2CCCCCC2</t>
  </si>
  <si>
    <t>CHEMBL1141</t>
  </si>
  <si>
    <t>Potassium Iodide (JAN, USP, FDA)</t>
  </si>
  <si>
    <t>Roxane Laboratories Inc; Medpointe Pharmaceuticals Medpointe Healthcare Inc; Anbex Inc</t>
  </si>
  <si>
    <t>S01XA04; V03AB21; R05CA02</t>
  </si>
  <si>
    <t>S01XA04 [Sensory Organs:Ophthalmologicals:Other Ophthalmologicals:Other ophthalmologicals]; V03AB21 [Various:All Other Therapeutic Products:All Other Therapeutic Products:Antidotes]; R05CA02 [Respiratory System:Cough And Cold Preparations:Expectorants, Excl. Combinations With Cough Suppressants:Expectorants]</t>
  </si>
  <si>
    <t>Antifungal; Expectorant; Supplement (iodine)</t>
  </si>
  <si>
    <t>[K+].[I-]</t>
  </si>
  <si>
    <t>CHEMBL44657</t>
  </si>
  <si>
    <t>Etoposide (BAN, FDA, INN, JAN, USAN, USP)</t>
  </si>
  <si>
    <t>VP-16-213</t>
  </si>
  <si>
    <t>Corden Pharma Latina Spa</t>
  </si>
  <si>
    <t>COc1cc(cc(OC)c1O)[C@H]2[C@@H]3[C@H](COC3=O)[C@H](O[C@@H]4O[C@@H]5CO[C@@H](C)O[C@H]5[C@H](O)[C@H]4O)c6cc7OCOc7cc26</t>
  </si>
  <si>
    <t>CHEMBL108</t>
  </si>
  <si>
    <t>Carbamazepine (BAN, FDA, INN, JAN, USAN, USP)</t>
  </si>
  <si>
    <t>G-32883</t>
  </si>
  <si>
    <t>Validus Pharmaceuticals Inc; Shire Development Inc; Novartis Pharmaceuticals Corp</t>
  </si>
  <si>
    <t>N03AF01</t>
  </si>
  <si>
    <t>N03AF01 [Nervous System:Antiepileptics:Antiepileptics:Carboxamide derivatives]</t>
  </si>
  <si>
    <t>Analgesic; Anticonvulsant</t>
  </si>
  <si>
    <t>NC(=O)N1c2ccccc2C=Cc3ccccc13</t>
  </si>
  <si>
    <t>CHEMBL1357</t>
  </si>
  <si>
    <t>Sodium Lactate (JAN, USP, FDA)</t>
  </si>
  <si>
    <t>Fresenius Medical Care North America; Baxter Healthcare Corp; B Braun Medical Inc; Abbott Laboratories Pharmaceutical Products Div; Fresenius Usa Inc</t>
  </si>
  <si>
    <t>[Na+].CC(O)C(=O)[O-]</t>
  </si>
  <si>
    <t>Analgesic; Antipyretic</t>
  </si>
  <si>
    <t>CHEMBL477</t>
  </si>
  <si>
    <t>Adenosine (BAN, FDA, USAN, USP)</t>
  </si>
  <si>
    <t>SR-96225</t>
  </si>
  <si>
    <t>C01EB10</t>
  </si>
  <si>
    <t>C01EB10 [Cardiovascular System:Cardiac Therapy:Other Cardiac Preparations:Other cardiac preparations]</t>
  </si>
  <si>
    <t>Nc1ncnc2c1ncn2[C@@H]3O[C@H](CO)[C@@H](O)[C@H]3O</t>
  </si>
  <si>
    <t>CHEMBL2109931</t>
  </si>
  <si>
    <t>Samarium Sm 153 Lexidronam Pentasodium (USAN); Samarium Sm-153 Lexidronam Pentasodium (FDA)</t>
  </si>
  <si>
    <t>CYT-424</t>
  </si>
  <si>
    <t>Jazz Pharmaceuticals Eusa Pharma Usa Inc</t>
  </si>
  <si>
    <t>V10BX02</t>
  </si>
  <si>
    <t>V10BX02 [Various:Therapeutic Radiopharmaceuticals:Pain Palliation (Bone Seeking Agents):Various pain palliation radiopharmaceuticals]</t>
  </si>
  <si>
    <t>CHEMBL1213252</t>
  </si>
  <si>
    <t>Clorazepic Acid (BAN); Clorazepate Dipotassium (FDA, USP, JAN, USAN); Dipotassium Clorazepate (INN); Clorazepate Monopotassium (USAN)</t>
  </si>
  <si>
    <t>4306 CB; ABBOTT-35616; 4311 CB; ABBOTT-39083</t>
  </si>
  <si>
    <t>Lundbeck Llc; Clin-Midy, France; Abbott</t>
  </si>
  <si>
    <t>N05BA05</t>
  </si>
  <si>
    <t>N05BA05 [Nervous System:Psycholeptics:Anxiolytics:Benzodiazepine derivatives]</t>
  </si>
  <si>
    <t>OC(=O)C1N=C(c2ccccc2)c3cc(Cl)ccc3NC1=O</t>
  </si>
  <si>
    <t>CHEMBL1120</t>
  </si>
  <si>
    <t>Bismuth Subsalicylate (JAN, USAN, USP, FDA)</t>
  </si>
  <si>
    <t>Prometheus Laboratories Inc</t>
  </si>
  <si>
    <t>Antacid; Anti-Ulcerative; Antidiarrheal</t>
  </si>
  <si>
    <t>CHEMBL1236802</t>
  </si>
  <si>
    <t>Xenon Xe 133 (USP, USAN); Xenon Xe-133 (FDA); Xenon (133Xe) (INN); Xenon (133Xe) Injection (JAN); Xenon Xe 127 (USP); Xenon Xe-127 (FDA)</t>
  </si>
  <si>
    <t>Mallinckrodt Inc; Lantheus Medical Imaging Inc; General Electric Co; Ge Healthcare; Mallinckrodt Medical Inc</t>
  </si>
  <si>
    <t>N01AX15; V09EX03; V09EX02</t>
  </si>
  <si>
    <t>N01AX15 [Nervous System:Anesthetics:Anesthetics, General:Other general anesthetics]; V09EX03 [Various:Diagnostic Radiopharmaceuticals:Respiratory System:Other respiratory system diagnostic radiopharmaceuticals]; V09EX02 [Various:Diagnostic Radiopharmaceuticals:Respiratory System:Other respiratory system diagnostic radiopharmaceuticals]</t>
  </si>
  <si>
    <t>Radioactive Agent; Diagnostic Aid; Gas, Medicinal</t>
  </si>
  <si>
    <t>[Xe]</t>
  </si>
  <si>
    <t>CHEMBL1161</t>
  </si>
  <si>
    <t>Mometasone Furoate Monohydrate (FDA); Mometasone (BAN, INN); Mometasone Furoate (JAN, USAN, USP, FDA)</t>
  </si>
  <si>
    <t>SCH-32088</t>
  </si>
  <si>
    <t>Schering Plough Healthcare Products Inc; Schering Corp; Merck Sharp And Dohme Corp</t>
  </si>
  <si>
    <t>D07AC13; D07XC03; R03BA07; R01AD09</t>
  </si>
  <si>
    <t>D07AC13 [Dermatologicals:Corticosteroids, Dermatological Preparations:Corticosteroids, Plain:Corticosteroids, potent (group III)]; D07XC03 [Dermatologicals:Corticosteroids, Dermatological Preparations:Corticosteroids, Other Combinations:Corticosteroids, potent, other combinations]; R03BA07 [Respiratory System:Drugs For Obstructive Airway Diseases:Other Drugs For Obstructive Airway Diseases, Inhalants:Glucocorticoids]; R01AD09 [Respiratory System:Nasal Preparations:Decongestants And Other Nasal Preparations For Topical Use:Corticosteroids]</t>
  </si>
  <si>
    <t>Steroid (topical)</t>
  </si>
  <si>
    <t>C[C@@H]1C[C@H]2[C@@H]3CCC4=CC(=O)C=C[C@]4(C)[C@@]3(Cl)[C@@H](O)C[C@]2(C)[C@@]1(OC(=O)c5occc5)C(=O)CCl</t>
  </si>
  <si>
    <t>CHEMBL1201348</t>
  </si>
  <si>
    <t>Menadiol Sodium Diphosphate (FDA, USP); Menadiol (BAN)</t>
  </si>
  <si>
    <t>Hoffmann La Roche Inc; Eli Lilly And Co</t>
  </si>
  <si>
    <t>Cc1cc(OP(=O)(O)O)c2ccccc2c1OP(=O)(O)O</t>
  </si>
  <si>
    <t>CHEMBL612</t>
  </si>
  <si>
    <t>Dexamphetamine (DCF); Dexamfetamine (BAN, INN); Dextroamphetamine (USAN); Dextroamphetamine Resin Complex (FDA); Dextroamphetamine Saccharate (FDA); Dextroamphetamine Adipate (FDA); Dextroamphetamine Sulfate (FDA, USP); Dextroamphetamine Phosphate (USP)</t>
  </si>
  <si>
    <t>Teva Womens Health Inc; Teva Pharmaceuticals Usa Inc; Shire Development Inc; Amedra Pharmaceuticals Llc; Ucb Inc</t>
  </si>
  <si>
    <t>N06BA02</t>
  </si>
  <si>
    <t>N06BA02 [Nervous System:Psychoanaleptics:Psychostimulants, Agents Used For Adhd And Nootropics:Centrally acting sympathomimetics]</t>
  </si>
  <si>
    <t>C[C@H](N)Cc1ccccc1</t>
  </si>
  <si>
    <t>CHEMBL376359</t>
  </si>
  <si>
    <t>Alogliptin (INN); Alogliptin Benzoate (FDA, USAN)</t>
  </si>
  <si>
    <t>SYR-322</t>
  </si>
  <si>
    <t>A10BH04</t>
  </si>
  <si>
    <t>A10BH04 [Alimentary Tract And Metabolism:Drugs Used In Diabetes:Blood Glucose Lowering Drugs, Excl. Insulins:Dipeptidyl peptidase 4 (DPP-4) inhibitors]</t>
  </si>
  <si>
    <t>CN1C(=O)C=C(N2CCC[C@@H](N)C2)N(Cc3ccccc3C#N)C1=O</t>
  </si>
  <si>
    <t>CHEMBL1201224</t>
  </si>
  <si>
    <t>Cefmenoxime (INN); Cefmenoxime Hydrochloride (FDA, USP, JAN, USAN)</t>
  </si>
  <si>
    <t>ABBOTT-50192; SCE-1365</t>
  </si>
  <si>
    <t>Tap Pharmaceutical Products Inc</t>
  </si>
  <si>
    <t>J01DD05</t>
  </si>
  <si>
    <t>J01DD05 [Antiinfectives For Systemic Use:Antibacterials For Systemic Use:Other Beta-Lactam Antibacterials:Third-generation cephalosporins]</t>
  </si>
  <si>
    <t>CO\N=C(/C(=O)N[C@H]1[C@H]2SCC(=C(N2C1=O)C(=O)O)CSc3nnnn3C)\c4csc(N)n4</t>
  </si>
  <si>
    <t>CHEMBL4</t>
  </si>
  <si>
    <t>Ofloxacin (BAN, FDA, INN, JAN, USAN, USP)</t>
  </si>
  <si>
    <t>DL-8280; HOE-280</t>
  </si>
  <si>
    <t>Ortho Mcneil Pharmaceutical Inc; Janssen Pharmaceuticals Inc; Daiichi Pharmaceutical Corp; Allergan Inc</t>
  </si>
  <si>
    <t>S01AE01; J01MA01; S02AA16</t>
  </si>
  <si>
    <t>S01AE01 [Sensory Organs:Ophthalmologicals:Antiinfectives:Fluoroquinolones]; J01MA01 [Antiinfectives For Systemic Use:Antibacterials For Systemic Use:Quinolone Antibacterials:Fluoroquinolones]; S02AA16 [Sensory Organs:Otologicals:Antiinfectives:Antiinfectives]</t>
  </si>
  <si>
    <t>CC1COc2c(N3CCN(C)CC3)c(F)cc4C(=O)C(=CN1c24)C(=O)O</t>
  </si>
  <si>
    <t>CHEMBL896</t>
  </si>
  <si>
    <t>Hydroxyzine (BAN, INN); Hydroxyzine Pamoate (FDA, USP, JAN); Hydroxyzine Hydrochloride (FDA, USP, JAN)</t>
  </si>
  <si>
    <t>Roerig Div Pfizer Inc; Pfizer Laboratories Div Pfizer Inc; Pfizer Inc</t>
  </si>
  <si>
    <t>N05BB01; N05BB51</t>
  </si>
  <si>
    <t>N05BB01 [Nervous System:Psycholeptics:Anxiolytics:Diphenylmethane derivatives]; N05BB51 [Nervous System:Psycholeptics:Anxiolytics:Diphenylmethane derivatives]</t>
  </si>
  <si>
    <t>OCCOCCN1CCN(CC1)C(c2ccccc2)c3ccc(Cl)cc3</t>
  </si>
  <si>
    <t>CHEMBL101</t>
  </si>
  <si>
    <t>Phenylbutazone (BAN, FDA, INN, JAN, USP)</t>
  </si>
  <si>
    <t>anti-inflammatory analgesics (phenylbutazone type)</t>
  </si>
  <si>
    <t>M02AA01; M01AA01</t>
  </si>
  <si>
    <t>M02AA01 [Musculo-Skeletal System:Topical Products For Joint And Muscular Pain:Topical Products For Joint And Muscular Pain:Antiinflammatory preparations, non-steroids for topical use]; M01AA01 [Musculo-Skeletal System:Antiinflammatory And Antirheumatic Products:Antiinflammatory And Antirheumatic Products, Non-Steroids:Butylpyrazolidines]</t>
  </si>
  <si>
    <t>Antirheumatic</t>
  </si>
  <si>
    <t>CCCCC1C(=O)N(N(C1=O)c2ccccc2)c3ccccc3</t>
  </si>
  <si>
    <t>CHEMBL1372</t>
  </si>
  <si>
    <t>Glutathione Disulfide (FDA); Oxiglutatione (FDA, INN)</t>
  </si>
  <si>
    <t>Alcon Pharmaceuticals Ltd; Alcon Laboratories Inc; Akorn Inc</t>
  </si>
  <si>
    <t>N[C@@H](CCC(=O)N[C@@H](CSSC[C@H](NC(=O)CC[C@H](N)C(=O)O)C(=O)NCC(=O)O)C(=O)NCC(=O)O)C(=O)O</t>
  </si>
  <si>
    <t>CHEMBL936</t>
  </si>
  <si>
    <t>Difenidol Hydrochloride (JAN); Difenidol (BAN, INN); Diphenidol (USAN); Diphenidol Hydrochloride (USAN, FDA); Diphenidol Pamoate (USAN)</t>
  </si>
  <si>
    <t>SK&amp;F-478; SK-478; SK&amp;F-478A; SK-478-A; SK&amp;F-478-J</t>
  </si>
  <si>
    <t>SmithKline Beecham; GlaxoSmithKline</t>
  </si>
  <si>
    <t>OC(CCCN1CCCCC1)(c2ccccc2)c3ccccc3</t>
  </si>
  <si>
    <t>CHEMBL1200596</t>
  </si>
  <si>
    <t>Chloroxine (FDA, USAN)</t>
  </si>
  <si>
    <t>Westwood Squibb Pharmaceuticals Inc</t>
  </si>
  <si>
    <t>Oc1c(Cl)cc(Cl)c2cccnc12</t>
  </si>
  <si>
    <t>CHEMBL70</t>
  </si>
  <si>
    <t>Morphine (BAN); Morphine Hydrochloride (JAN, MI, USP); Morphine Sulfate (FDA, JAN, USP)</t>
  </si>
  <si>
    <t>Hospira Inc; Hikma Maple Ltd; Alpharma Pharmaceuticals Llc King Pharmaceuticals; Actavis Elizabeth Llc; King Pharmaceuticals Inc Sub Pfizer Inc</t>
  </si>
  <si>
    <t>N02AA01; A07DA52; N02AA51</t>
  </si>
  <si>
    <t>N02AA01 [Nervous System:Analgesics:Opioids:Natural opium alkaloids]; A07DA52 [Alimentary Tract And Metabolism:Antidiarrheals, Intestinal Antiinflammatory/Antiinfective :Antipropulsives:Antipropulsives]; N02AA51 [Nervous System:Analgesics:Opioids:Natural opium alkaloids]</t>
  </si>
  <si>
    <t>CN1CC[C@]23[C@H]4Oc5c(O)ccc(C[C@@H]1[C@@H]2C=C[C@@H]4O)c35</t>
  </si>
  <si>
    <t>CHEMBL1201349</t>
  </si>
  <si>
    <t>Hexafluorenium Bromide (FDA, USP, USAN); Hexafluronium Bromide (INN)</t>
  </si>
  <si>
    <t>Relaxant (skeletal muscle); Synergist (succinylcholine)</t>
  </si>
  <si>
    <t>C[N+](C)(CCCCCC[N+](C)(C)C1c2ccccc2c3ccccc13)C4c5ccccc5c6ccccc46</t>
  </si>
  <si>
    <t>CHEMBL494753</t>
  </si>
  <si>
    <t>Estropipate (FDA, USP, BAN)</t>
  </si>
  <si>
    <t>Pharmacia And Upjohn Co; Mylan Pharmaceuticals Inc; Duramed Pharmaceuticals Inc Sub Barr Laboratories Inc; Barr Laboratories Inc; Sun Pharmaceutical Industries Ltd</t>
  </si>
  <si>
    <t>estr-; -trop-</t>
  </si>
  <si>
    <t>estrogens; atropine derivatives</t>
  </si>
  <si>
    <t>C[C@]12CC[C@H]3[C@@H](CCc4cc(OS(=O)(=O)O)ccc34)[C@@H]1CCC2=O</t>
  </si>
  <si>
    <t>CHEMBL1262</t>
  </si>
  <si>
    <t>Oxiconazole (BAN, INN); Oxiconazole Nitrate (FDA, JAN, USAN)</t>
  </si>
  <si>
    <t>Ro-13-8996; Ro-138996; SGD 301-76; SGD-301-76; ST-813</t>
  </si>
  <si>
    <t>Fougera Pharmaceuticals Inc</t>
  </si>
  <si>
    <t>D01AC11; G01AF17</t>
  </si>
  <si>
    <t>D01AC11 [Dermatologicals:Antifungals For Dermatological Use:Antifungals For Topical Use:Imidazole and triazole derivatives]; G01AF17 [Genito Urinary System And Sex Hormones:Gynecological Antiinfectives And Antiseptics:Antiinfectives And Antiseptics, Excl. Combinations:Imidazole derivatives]</t>
  </si>
  <si>
    <t>Clc1ccc(CO\N=C(/Cn2ccnc2)\c3ccc(Cl)cc3Cl)c(Cl)c1</t>
  </si>
  <si>
    <t>CHEMBL1200739</t>
  </si>
  <si>
    <t>Sulfur (FDA, JAN); Sulfur, Precipitated (USP)</t>
  </si>
  <si>
    <t>William P Poythress And Co Inc</t>
  </si>
  <si>
    <t>D10AB02</t>
  </si>
  <si>
    <t>D10AB02 [Dermatologicals:Anti-Acne Preparations:Anti-Acne Preparations For Topical Use:Preparations containing sulfur]</t>
  </si>
  <si>
    <t>S</t>
  </si>
  <si>
    <t>CHEMBL1368</t>
  </si>
  <si>
    <t>Sodium Phosphate, Monobasic Anhydrous (FDA); Sodium Phosphate, Monobasic, Monohydrate (FDA); Sodium Phosphate, Monobasic (USP)</t>
  </si>
  <si>
    <t>Salix Pharmaceuticals Inc; Hospira Worldwide, Inc; Hospira Inc</t>
  </si>
  <si>
    <t>[Na+].OP(=O)(O)[O-]</t>
  </si>
  <si>
    <t>CHEMBL1055</t>
  </si>
  <si>
    <t>Chlortalidone (BAN, INN, JAN); Chlorthalidone (FDA, USAN, USP)</t>
  </si>
  <si>
    <t>G-33182</t>
  </si>
  <si>
    <t>Novartis Pharmaceuticals Corp; Monarch Pharmaceuticals Inc; Boehringer Ingelheim Pharmaceuticals Inc; Astrazeneca Pharmaceuticals Lp; Sanofi Aventis Us Llc</t>
  </si>
  <si>
    <t>C03BA04</t>
  </si>
  <si>
    <t>C03BA04 [Cardiovascular System:Diuretics:Low-Ceiling Diuretics, Excl. Thiazides:Sulfonamides, plain]</t>
  </si>
  <si>
    <t>NS(=O)(=O)c1cc(ccc1Cl)C2(O)NC(=O)c3ccccc23</t>
  </si>
  <si>
    <t>CHEMBL1200406</t>
  </si>
  <si>
    <t>Dimenhydrinate (FDA, USP, BAN, INN, JAN)</t>
  </si>
  <si>
    <t>Heather Drug Co Inc; Fresenius Kabi Usa Llc; Baxter Healthcare Corp Anesthesia And Critical Care; Alra Laboratories Inc; Nexgen Pharma Inc</t>
  </si>
  <si>
    <t>CN(C)CCOC(c1ccccc1)c2ccccc2.CN3C(=O)N(C)c4nc(Cl)[nH]c4C3=O</t>
  </si>
  <si>
    <t>CHEMBL1201012</t>
  </si>
  <si>
    <t>Fludroxycortide (DCF, BAN, INN, JAN); Flurandrenolide (FDA, USP, USAN)</t>
  </si>
  <si>
    <t>Watson Pharmaceuticals Inc; Eli Lilly And Co; Aqua Pharmaceuticals</t>
  </si>
  <si>
    <t>D07AC07</t>
  </si>
  <si>
    <t>D07AC07 [Dermatologicals:Corticosteroids, Dermatological Preparations:Corticosteroids, Plain:Corticosteroids, potent (group III)]</t>
  </si>
  <si>
    <t>CC1(C)O[C@@H]2C[C@H]3[C@@H]4C[C@H](F)C5=CC(=O)CC[C@]5(C)[C@H]4[C@@H](O)C[C@]3(C)[C@@]2(O1)C(=O)CO</t>
  </si>
  <si>
    <t>CHEMBL811</t>
  </si>
  <si>
    <t>Brompheniramine (BAN, INN); Brompheniramine Maleate (FDA, USP)</t>
  </si>
  <si>
    <t>Wyeth Consumer Healthcare; Wyeth Ayerst Laboratories; Alza Corp; Ah Robins Co</t>
  </si>
  <si>
    <t>R06AB01; R06AB51</t>
  </si>
  <si>
    <t>R06AB01 [Respiratory System:Antihistamines For Systemic Use:Antihistamines For Systemic Use:Substituted alkylamines]; R06AB51 [Respiratory System:Antihistamines For Systemic Use:Antihistamines For Systemic Use:Substituted alkylamines]</t>
  </si>
  <si>
    <t>CN(C)CCC(c1ccc(Br)cc1)c2ccccn2</t>
  </si>
  <si>
    <t>CHEMBL1201296</t>
  </si>
  <si>
    <t>Paromomycin (BAN, INN); Paromomycin Sulfate (FDA, JAN, USP)</t>
  </si>
  <si>
    <t>Parke Davis Div Warner Lambert Co; King Pharmaceuticals Inc Sub Pfizer Inc; Heritage Pharmaceuticals Inc; Caraco Pharmaceutical Laboratories Ltd; Parkedale Pharmaceuticals Inc</t>
  </si>
  <si>
    <t>A07AA06</t>
  </si>
  <si>
    <t>A07AA06 [Alimentary Tract And Metabolism:Antidiarrheals, Intestinal Antiinflammatory/Antiinfective :Intestinal Antiinfectives:Antibiotics]</t>
  </si>
  <si>
    <t>NC[C@H]1O[C@H](O[C@H]2[C@@H](O)[C@H](O[C@@H]3[C@@H](O)[C@H](N)C[C@H](N)[C@H]3O[C@H]4O[C@H](CO)[C@@H](O)[C@H](O)[C@H]4N)O[C@@H]2CO)[C@H](N)[C@@H](O)[C@@H]1O</t>
  </si>
  <si>
    <t>CHEMBL2110558</t>
  </si>
  <si>
    <t>Technetium Tc 99m Bicisate (BAN, INN, USAN, USP); Technetium Tc-99m Bicisate Kit (FDA)</t>
  </si>
  <si>
    <t>Lantheus Medical Imaging Inc</t>
  </si>
  <si>
    <t>V09AA02</t>
  </si>
  <si>
    <t>V09AA02 [Various:Diagnostic Radiopharmaceuticals:Central Nervous System:Technetium (99mTc) compounds]</t>
  </si>
  <si>
    <t>CHEMBL2068884</t>
  </si>
  <si>
    <t>Sodium Gluconate (FDA, USP)</t>
  </si>
  <si>
    <t>[Na+].O[C@H]1O[C@@H]([C@@H](O)[C@H](O)[C@H]1O)C(=O)[O-]</t>
  </si>
  <si>
    <t>CHEMBL2111018</t>
  </si>
  <si>
    <t>Technetium Tc 99m Exametazime (USAN, USP); Technetium Tc-99m Exametazime Kit (FDA)</t>
  </si>
  <si>
    <t>V09AA01</t>
  </si>
  <si>
    <t>V09AA01 [Various:Diagnostic Radiopharmaceuticals:Central Nervous System:Technetium (99mTc) compounds]</t>
  </si>
  <si>
    <t>depsipeptide derivatives</t>
  </si>
  <si>
    <t>CHEMBL916</t>
  </si>
  <si>
    <t>Tirofiban (BAN, INN); Tirofiban Hydrochloride (USAN, FDA)</t>
  </si>
  <si>
    <t>L-700462; MK-383</t>
  </si>
  <si>
    <t>Medicure International Inc</t>
  </si>
  <si>
    <t>B01AC17</t>
  </si>
  <si>
    <t>B01AC17 [Blood And Blood Forming Organs:Antithrombotic Agents:Antithrombotic Agents:Platelet aggregation inhibitors excl. heparin]</t>
  </si>
  <si>
    <t>Treatment of Unstable Angina</t>
  </si>
  <si>
    <t>CCCCS(=O)(=O)N[C@@H](Cc1ccc(OCCCCC2CCNCC2)cc1)C(=O)O</t>
  </si>
  <si>
    <t>CHEMBL2218860</t>
  </si>
  <si>
    <t>Gadobutrol (FDA, INN, USAN)</t>
  </si>
  <si>
    <t>V08CA09</t>
  </si>
  <si>
    <t>V08CA09 [Various:Contrast Media:Magnetic Resonance Imaging Contrast Media:Paramagnetic contrast media]</t>
  </si>
  <si>
    <t>CHEMBL1201472</t>
  </si>
  <si>
    <t>Icodextrin (BAN, FDA, INN, USAN)</t>
  </si>
  <si>
    <t>CHEMBL1200689</t>
  </si>
  <si>
    <t>Nitric Oxide (FDA)</t>
  </si>
  <si>
    <t>Ino Therapeutics Inc</t>
  </si>
  <si>
    <t>R07AX01</t>
  </si>
  <si>
    <t>R07AX01 [Respiratory System:Other Respiratory System Products:Other Respiratory System Products:Other respiratory system products]</t>
  </si>
  <si>
    <t>O=[N]</t>
  </si>
  <si>
    <t>CHEMBL405</t>
  </si>
  <si>
    <t>Amphetamine Resin Complex (FDA); Amphetamine Aspartate (FDA); Amfetamine (BAN, INN); Amphetamine Sulfate (USP, FDA); Amphetamine Adipate (FDA)</t>
  </si>
  <si>
    <t>Ucb Inc; Teva Womens Health Inc; Teva Pharmaceuticals Usa Inc; Shire Development Inc</t>
  </si>
  <si>
    <t>N06BA01</t>
  </si>
  <si>
    <t>N06BA01 [Nervous System:Psychoanaleptics:Psychostimulants, Agents Used For Adhd And Nootropics:Centrally acting sympathomimetics]</t>
  </si>
  <si>
    <t>CC(N)Cc1ccccc1</t>
  </si>
  <si>
    <t>CHEMBL1201633</t>
  </si>
  <si>
    <t>Alglucerase (BAN, FDA, USAN, INN)</t>
  </si>
  <si>
    <t>Genzyme Corporation</t>
  </si>
  <si>
    <t>A16AB01</t>
  </si>
  <si>
    <t>A16AB01 [Alimentary Tract And Metabolism:Other Alimentary Tract And Metabolism Products:Other Alimentary Tract And Metabolism Products:Enzymes]</t>
  </si>
  <si>
    <t>Enzyme Replenisher (glucocerebrosidase)</t>
  </si>
  <si>
    <t>CHEMBL1201409</t>
  </si>
  <si>
    <t>Technetium Tc 99m Albumin Colloid (USAN, USP); Technetium Tc-99m Albumin Colloid Kit (FDA)</t>
  </si>
  <si>
    <t>Pharmalucence Inc</t>
  </si>
  <si>
    <t>CHEMBL1201584</t>
  </si>
  <si>
    <t>Abciximab (BAN, FDA, INN, USAN)</t>
  </si>
  <si>
    <t>c7E3</t>
  </si>
  <si>
    <t>Centocor B.V.</t>
  </si>
  <si>
    <t>B01AC13</t>
  </si>
  <si>
    <t>B01AC13 [Blood And Blood Forming Organs:Antithrombotic Agents:Antithrombotic Agents:Platelet aggregation inhibitors excl. heparin]</t>
  </si>
  <si>
    <t>CHEMBL1201541</t>
  </si>
  <si>
    <t>Insulin Susp Protamine Zinc Purified Beef (FDA)</t>
  </si>
  <si>
    <t>Eli Lilly And Co; Bristol Myers Squibb Co</t>
  </si>
  <si>
    <t>CHEMBL704</t>
  </si>
  <si>
    <t>Mesalamine (FDA, USAN, USP); Mesalazine (BAN, INN)</t>
  </si>
  <si>
    <t>Shire Development Inc; Salix Pharmaceuticals Inc; Meda Pharmaceuticals Inc; Aptalis Pharma Us Inc; Warner Chilcott Co Llc</t>
  </si>
  <si>
    <t>A07EC02</t>
  </si>
  <si>
    <t>A07EC02 [Alimentary Tract And Metabolism:Antidiarrheals, Intestinal Antiinflammatory/Antiinfective :Intestinal Antiinflammatory Agents:Aminosalicylic acid and similar agents]</t>
  </si>
  <si>
    <t>Nc1ccc(O)c(c1)C(=O)O</t>
  </si>
  <si>
    <t>CHEMBL259209</t>
  </si>
  <si>
    <t>Milnacipran (BAN, INN); Milnacipran Hydrochloride (FDA, USAN)</t>
  </si>
  <si>
    <t>Cypress Bioscience Inc</t>
  </si>
  <si>
    <t>N06AX17</t>
  </si>
  <si>
    <t>N06AX17 [Nervous System:Psychoanaleptics:Antidepressants:Other antidepressants]</t>
  </si>
  <si>
    <t>CCN(CC)C(=O)C1(CC1CN)c2ccccc2</t>
  </si>
  <si>
    <t>CHEMBL1504</t>
  </si>
  <si>
    <t>Triamcinolone Acetonide (BAN, JAN, USP, FDA)</t>
  </si>
  <si>
    <t>Apothecon Inc Div Bristol Myers Squibb; Allergan Inc; Alcon Inc; Abbvie Inc; Bristol Myers Squibb Co Pharmaceutical Research Institute</t>
  </si>
  <si>
    <t>CC1(C)O[C@@H]2C[C@H]3[C@@H]4CCC5=CC(=O)C=C[C@]5(C)[C@@]4(F)[C@@H](O)C[C@]3(C)[C@@]2(O1)C(=O)CO</t>
  </si>
  <si>
    <t>CHEMBL1644695</t>
  </si>
  <si>
    <t>Sodium Iodide (JAN, USP); Sodium Iodide I 131 (USP, INN, USAN); Sodium Iodide I-131 (FDA); Sodium Iodide (131I) Capsules (JAN); Sodium Iodide I 123 (USP); Sodium Iodide I-123 (FDA); Sodium Iodide (123I) Capsules (JAN); Sodium Iodide (125I) (INN); Sodium Iodide I 125 (USAN, USP)</t>
  </si>
  <si>
    <t>Cardinal Health 414; Bristol-Myers Squibb; Mallinckrodt Medical Inc; Bracco Diagnostics Inc; Abbott</t>
  </si>
  <si>
    <t>V09FX03; V10XA01; V09FX02</t>
  </si>
  <si>
    <t>V09FX03 [Various:Diagnostic Radiopharmaceuticals:Thyroid:Various thyroid diagnostic radiopharmaceuticals]; V10XA01 [Various:Therapeutic Radiopharmaceuticals:Other Therapeutic Radiopharmaceuticals:Iodine (131I) compounds]; V09FX02 [Various:Diagnostic Radiopharmaceuticals:Thyroid:Various thyroid diagnostic radiopharmaceuticals]</t>
  </si>
  <si>
    <t>Antineoplastic; Diagnostic Aid (thyroid function determination); Radioactive Agent; Supplement (iodine)</t>
  </si>
  <si>
    <t>[Na+].[I-]</t>
  </si>
  <si>
    <t>CHEMBL1574</t>
  </si>
  <si>
    <t>Phentermine (BAN, INN, USAN); Phentermine Resin Complex (FDA); Phentermine Hydrochloride (FDA, USP)</t>
  </si>
  <si>
    <t>Ucb Inc; Sandoz Consumer Health Care Group Div Sandoz Pharmaceuticals Corp; GlaxoSmithKline; Citius Pharmaceuticals Llc; Vivus Inc</t>
  </si>
  <si>
    <t>A08AA01</t>
  </si>
  <si>
    <t>A08AA01 [Alimentary Tract And Metabolism:Antiobesity Preparations, Excl. Diet Products:Antiobesity Preparations, Excl. Diet Products:Centrally acting antiobesity products]</t>
  </si>
  <si>
    <t>Anorexic; Appetite Suppressant (systemic)</t>
  </si>
  <si>
    <t>CC(C)(N)Cc1ccccc1</t>
  </si>
  <si>
    <t>CHEMBL771</t>
  </si>
  <si>
    <t>Cycloserine (BAN, FDA, INN, JAN, USP)</t>
  </si>
  <si>
    <t>Purdue Gmp Center Llc Dba The Chao Center Industrial Pharmacy</t>
  </si>
  <si>
    <t>J04AB01</t>
  </si>
  <si>
    <t>J04AB01 [Antiinfectives For Systemic Use:Antimycobacterials:Drugs For Treatment Of Tuberculosis:Antibiotics]</t>
  </si>
  <si>
    <t>N[C@@H]1CONC1=O</t>
  </si>
  <si>
    <t>CHEMBL787</t>
  </si>
  <si>
    <t>Montelukast (BAN, INN); Montelukast Sodium (FDA, USAN)</t>
  </si>
  <si>
    <t>MK-476</t>
  </si>
  <si>
    <t>R03DC03</t>
  </si>
  <si>
    <t>R03DC03 [Respiratory System:Drugs For Obstructive Airway Diseases:Other Systemic Drugs For Obstructive Airway Diseases:Leukotriene receptor antagonists]</t>
  </si>
  <si>
    <t>CC(C)(O)c1ccccc1CC[C@@H](SCC2(CC(=O)O)CC2)c3cccc(\C=C\c4ccc5ccc(Cl)cc5n4)c3</t>
  </si>
  <si>
    <t>anthelmintics: 2-deoxoparaherquamide A derivatives</t>
  </si>
  <si>
    <t>-antel (-quantel)</t>
  </si>
  <si>
    <t>-kin (-dodekin)</t>
  </si>
  <si>
    <t>CHEMBL128</t>
  </si>
  <si>
    <t>Sumatriptan (BAN, USP, FDA, INN); Sumatriptan Succinate (FDA, USAN)</t>
  </si>
  <si>
    <t>GR-43175C</t>
  </si>
  <si>
    <t>SmithKline Beecham Corp Dba GlaxoSmithKline; Nupathe Inc; Meridian Medical Technologies Inc Sub King Pharmaceuticals Inc; GlaxoSmithKline; Zogenix Inc</t>
  </si>
  <si>
    <t>N02CC01</t>
  </si>
  <si>
    <t>N02CC01 [Nervous System:Analgesics:Antimigraine Preparations:Selective serotonin (5HT1) agonists]</t>
  </si>
  <si>
    <t>CNS(=O)(=O)Cc1ccc2[nH]cc(CCN(C)C)c2c1</t>
  </si>
  <si>
    <t>CHEMBL1316</t>
  </si>
  <si>
    <t>Carprofen (BAN, FDA, INN, USAN)</t>
  </si>
  <si>
    <t>Ro-205720000; Ro-20-5720-000</t>
  </si>
  <si>
    <t>CC(C(=O)O)c1ccc2c(c1)[nH]c3ccc(Cl)cc23</t>
  </si>
  <si>
    <t>CHEMBL713</t>
  </si>
  <si>
    <t>Entecavir (FDA, INN, USAN)</t>
  </si>
  <si>
    <t>BMS-200475-01; SQ-34676</t>
  </si>
  <si>
    <t>antivirals: carbocyclic nucleosides</t>
  </si>
  <si>
    <t>-vir (-cavir)</t>
  </si>
  <si>
    <t>J05AF10</t>
  </si>
  <si>
    <t>J05AF10 [Antiinfectives For Systemic Use:Antivirals For Systemic Use:Direct Acting Antivirals:Nucleoside and nucleotide reverse transcriptase inhibitors]</t>
  </si>
  <si>
    <t>NC1=Nc2c(ncn2[C@H]3C[C@H](O)[C@@H](CO)C3=C)C(=O)N1</t>
  </si>
  <si>
    <t>CHEMBL861</t>
  </si>
  <si>
    <t>Mephenytoin (BAN, FDA, INN, USAN, USP)</t>
  </si>
  <si>
    <t>N03AB04; N03AB54</t>
  </si>
  <si>
    <t>N03AB04 [Nervous System:Antiepileptics:Antiepileptics:Hydantoin derivatives]; N03AB54 [Nervous System:Antiepileptics:Antiepileptics:Hydantoin derivatives]</t>
  </si>
  <si>
    <t>CCC1(NC(=O)N(C)C1=O)c2ccccc2</t>
  </si>
  <si>
    <t>CHEMBL129</t>
  </si>
  <si>
    <t>Zidovudine (BAN, FDA, INN, JAN, USAN, USP)</t>
  </si>
  <si>
    <t>AZT; BW-A-509U; BW-A509U; Compound S</t>
  </si>
  <si>
    <t>Viiv Healthcare Co; Matrix Laboratories Ltd; Aurobindo Pharma Ltd</t>
  </si>
  <si>
    <t>J05AF01</t>
  </si>
  <si>
    <t>J05AF01 [Antiinfectives For Systemic Use:Antivirals For Systemic Use:Direct Acting Antivirals:Nucleoside and nucleotide reverse transcriptase inhibitors]</t>
  </si>
  <si>
    <t>CC1=CN([C@H]2C[C@H](N=[N+]=[N-])[C@@H](CO)O2)C(=O)NC1=O</t>
  </si>
  <si>
    <t>CHEMBL116</t>
  </si>
  <si>
    <t>Amprenavir (BAN, FDA, INN, USAN)</t>
  </si>
  <si>
    <t>141 W94; KVX-478; VX-478</t>
  </si>
  <si>
    <t>J05AE05</t>
  </si>
  <si>
    <t>J05AE05 [Antiinfectives For Systemic Use:Antivirals For Systemic Use:Direct Acting Antivirals:Protease inhibitors]</t>
  </si>
  <si>
    <t>CC(C)CN(C[C@@H](O)[C@H](Cc1ccccc1)NC(=O)O[C@H]2CCOC2)S(=O)(=O)c3ccc(N)cc3</t>
  </si>
  <si>
    <t>CHEMBL1200386</t>
  </si>
  <si>
    <t>Prednicarbate (FDA, BAN, INN, USAN)</t>
  </si>
  <si>
    <t>HOE-777; S-77 0777; S-770777</t>
  </si>
  <si>
    <t>Valeant International Bermuda</t>
  </si>
  <si>
    <t>D07AC18</t>
  </si>
  <si>
    <t>D07AC18 [Dermatologicals:Corticosteroids, Dermatological Preparations:Corticosteroids, Plain:Corticosteroids, potent (group III)]</t>
  </si>
  <si>
    <t>CCOC(=O)O[C@@]1(CC[C@H]2[C@@H]3CCC4=CC(=O)C=C[C@]4(C)[C@H]3[C@@H](O)C[C@]12C)C(=O)COC(=O)CC</t>
  </si>
  <si>
    <t>antivirals: integrase inhibitors</t>
  </si>
  <si>
    <t>-vir (-tegravir)</t>
  </si>
  <si>
    <t>CHEMBL1214</t>
  </si>
  <si>
    <t>Carbenicillin (BAN, INN); Carbenicillin Disodium (FDA, USP, USAN); Carbenicillin Sodium (JAN); Carbenicillin Potassium (USAN)</t>
  </si>
  <si>
    <t>BRL-2064; CP-15-639-2; GS-3159</t>
  </si>
  <si>
    <t>Roerig Div Pfizer Inc; GlaxoSmithKline</t>
  </si>
  <si>
    <t>J01CA03</t>
  </si>
  <si>
    <t>J01CA03 [Antiinfectives For Systemic Use:Antibacterials For Systemic Use:Beta-Lactam Antibacterials, Penicillins:Penicillins with extended spectrum]</t>
  </si>
  <si>
    <t>CC1(C)S[C@@H]2[C@H](NC(=O)C(C(=O)O)c3ccccc3)C(=O)N2[C@H]1C(=O)O</t>
  </si>
  <si>
    <t>CHEMBL1477</t>
  </si>
  <si>
    <t>Cerivastatin (BAN, INN); Cerivastatin Sodium (FDA, USAN)</t>
  </si>
  <si>
    <t>BAY-w-6228</t>
  </si>
  <si>
    <t>C10AA06</t>
  </si>
  <si>
    <t>C10AA06 [Cardiovascular System:Lipid Modifying Agents:Lipid Modifying Agents, Plain:HMG CoA reductase inhibitors]</t>
  </si>
  <si>
    <t>COCc1c(nc(C(C)C)c(\C=C\[C@@H](O)C[C@@H](O)CC(=O)O)c1c2ccc(F)cc2)C(C)C</t>
  </si>
  <si>
    <t>CHEMBL1200647</t>
  </si>
  <si>
    <t>Candicidin (FDA, USP, BAN, INN, USAN)</t>
  </si>
  <si>
    <t>G01AA04</t>
  </si>
  <si>
    <t>G01AA04 [Genito Urinary System And Sex Hormones:Gynecological Antiinfectives And Antiseptics:Antiinfectives And Antiseptics, Excl. Combinations:Antibiotics]</t>
  </si>
  <si>
    <t>CC(CC(C)C1OC(=O)CC(=O)CCCC(=O)CC(O)CC(O)CC(O)CC(=O)CC(O)C(C(O)CC(OC2O[C@H](C)[C@@H](O)[C@H](N)[C@@H]2O)\C=C\C=C\C=C\C=C\C=C\C=C\C=C\C1C)C(=O)O)C(O)CC(=O)c3ccc(N)cc3</t>
  </si>
  <si>
    <t>CHEMBL1259</t>
  </si>
  <si>
    <t>Metocurine Iodide (USAN, USP, FDA); Dimethyltubocurarine (BAN); Dimethyltubocurarinium Chloride (INN)</t>
  </si>
  <si>
    <t>M03AA04</t>
  </si>
  <si>
    <t>M03AA04 [Musculo-Skeletal System:Muscle Relaxants:Muscle Relaxants, Peripherally Acting Agents:Curare alkaloids]</t>
  </si>
  <si>
    <t>COc1ccc2C[C@@H]3c4c(CC[N+]3(C)C)cc(OC)c(OC)c4Oc5ccc(C[C@H]6c7cc(Oc1c2)c(OC)cc7CC[N+]6(C)C)cc5</t>
  </si>
  <si>
    <t>CHEMBL1179047</t>
  </si>
  <si>
    <t>Chloroprocaine (INN); Chloroprocaine Hydrochloride (USP, FDA)</t>
  </si>
  <si>
    <t>Fresenius Kabi Usa Llc</t>
  </si>
  <si>
    <t>N01BA04</t>
  </si>
  <si>
    <t>N01BA04 [Nervous System:Anesthetics:Anesthetics, Local:Esters of aminobenzoic acid]</t>
  </si>
  <si>
    <t>CCN(CC)CCOC(=O)c1ccc(N)cc1Cl</t>
  </si>
  <si>
    <t>CHEMBL703</t>
  </si>
  <si>
    <t>Suxamethonium Chloride (DCF, BAN, INN, JAN); Succinylcholine Chloride (USP, FDA); Suxamethonium Bromide (BAN)</t>
  </si>
  <si>
    <t>Sandoz Canada Inc; Hospira Inc; Apothecon Inc Div Bristol Myers Squibb</t>
  </si>
  <si>
    <t>M03AB01</t>
  </si>
  <si>
    <t>M03AB01 [Musculo-Skeletal System:Muscle Relaxants:Muscle Relaxants, Peripherally Acting Agents:Choline derivatives]</t>
  </si>
  <si>
    <t>C[N+](C)(C)CCOC(=O)CCC(=O)OCC[N+](C)(C)C</t>
  </si>
  <si>
    <t>monoclonal antibodies: interleukins as targets</t>
  </si>
  <si>
    <t>-mab (-kin-)</t>
  </si>
  <si>
    <t>CHEMBL1106</t>
  </si>
  <si>
    <t>Epinastine (INN); Epinastine Hydrochloride (FDA, JAN)</t>
  </si>
  <si>
    <t>R06AX24; S01GX10</t>
  </si>
  <si>
    <t>R06AX24 [Respiratory System:Antihistamines For Systemic Use:Antihistamines For Systemic Use:Other antihistamines for systemic use]; S01GX10 [Sensory Organs:Ophthalmologicals:Decongestants And Antiallergics:Other antiallergics]</t>
  </si>
  <si>
    <t>NC1=NCC2N1c3ccccc3Cc4ccccc24</t>
  </si>
  <si>
    <t>CHEMBL1863515</t>
  </si>
  <si>
    <t>Glucarpidase (FDA, INN)</t>
  </si>
  <si>
    <t>V03AF09</t>
  </si>
  <si>
    <t>V03AF09 [Various:All Other Therapeutic Products:All Other Therapeutic Products:Detoxifying agents for antineoplastic treatment]</t>
  </si>
  <si>
    <t>U-67590A</t>
  </si>
  <si>
    <t>CHEMBL264241</t>
  </si>
  <si>
    <t>Anidulafungin (FDA, INN, USAN)</t>
  </si>
  <si>
    <t>Vicuron Pharmaceuticals Inc</t>
  </si>
  <si>
    <t>J02AX06</t>
  </si>
  <si>
    <t>J02AX06 [Antiinfectives For Systemic Use:Antimycotics For Systemic Use:Antimycotics For Systemic Use:Other antimycotics for systemic use]</t>
  </si>
  <si>
    <t>CCCCCOc1ccc(cc1)c2ccc(cc2)c3ccc(cc3)C(=O)N[C@H]4C[C@@H](O)[C@@H](O)NC(=O)[C@@H]5[C@@H](O)[C@@H](C)CN5C(=O)[C@@H](NC(=O)[C@@H](NC(=O)[C@@H]6C[C@@H](O)CN6C(=O)[C@@H](NC4=O)[C@@H](C)O)[C@H](O)[C@@H](O)c7ccc(O)cc7)[C@@H](C)O</t>
  </si>
  <si>
    <t>Enzyme Inhibitor (angiotensin-converting)</t>
  </si>
  <si>
    <t>Alexion</t>
  </si>
  <si>
    <t>CHEMBL1182657</t>
  </si>
  <si>
    <t>Tiotropium Bromide (BAN, INN); Tiotropium Bromide Monohydrate (FDA)</t>
  </si>
  <si>
    <t>BA-679-BR</t>
  </si>
  <si>
    <t>R03BB04</t>
  </si>
  <si>
    <t>R03BB04 [Respiratory System:Drugs For Obstructive Airway Diseases:Other Drugs For Obstructive Airway Diseases, Inhalants:Anticholinergics]</t>
  </si>
  <si>
    <t>C[N+]1(C)[C@@H]2C[C@@H](C[C@@H]1[C@H]3O[C@@H]23)OC(=O)C(O)(c4cccs4)c5cccs5</t>
  </si>
  <si>
    <t>CHEMBL773</t>
  </si>
  <si>
    <t>Aminoacetic Acid (JAN); Glycine (FDA, INN, USP)</t>
  </si>
  <si>
    <t>B05CX03</t>
  </si>
  <si>
    <t>B05CX03 [Blood And Blood Forming Organs:Blood Substitutes And Perfusion Solutions:Irrigating Solutions:Other irrigating solutions]</t>
  </si>
  <si>
    <t>NCC(=O)O</t>
  </si>
  <si>
    <t>CHEMBL2096649</t>
  </si>
  <si>
    <t>Ecamsule (FDA, INN, USAN)</t>
  </si>
  <si>
    <t>Loreal Usa Products Inc</t>
  </si>
  <si>
    <t>camphorsulfonic acid derivatives used as UVA sunscreens</t>
  </si>
  <si>
    <t>CC1(C)C2CCC1(CS(=O)(=O)O)C(=O)/C/2=C/c3ccc(\C=C\4/C5CCC(CS(=O)(=O)O)(C4=O)C5(C)C)cc3</t>
  </si>
  <si>
    <t>AF37702</t>
  </si>
  <si>
    <t>peg-; -tide</t>
  </si>
  <si>
    <t>PEGylated compounds; peptides</t>
  </si>
  <si>
    <t>B03XA04</t>
  </si>
  <si>
    <t>B03XA04 [Blood And Blood Forming Organs:Antianemic Preparations:Other Antianemic Preparations:Other antianemic preparations]</t>
  </si>
  <si>
    <t>CHEMBL415606</t>
  </si>
  <si>
    <t>Degarelix (USAN, INN); Degarelix Acetate (FDA, USAN)</t>
  </si>
  <si>
    <t>FE-200486; FE-200486 (free base)</t>
  </si>
  <si>
    <t>Ferring Pharmaceuticals Inc; Ferring Pharmaceuticals</t>
  </si>
  <si>
    <t>L02BX02</t>
  </si>
  <si>
    <t>L02BX02 [Antineoplastic And Immunomodulating Agents:Endocrine Therapy:Hormone Antagonists And Related Agents:Other hormone antagonists and related agents]</t>
  </si>
  <si>
    <t>CC(C)C[C@H](NC(=O)[C@@H](Cc1ccc(NC(=O)N)cc1)NC(=O)[C@H](Cc2ccc(NC(=O)[C@@H]3CC(=O)NC(=O)N3)cc2)NC(=O)[C@H](CO)NC(=O)[C@@H](Cc4cccnc4)NC(=O)[C@@H](Cc5ccc(Cl)cc5)NC(=O)[C@@H](Cc6ccc7ccccc7c6)NC(=O)C)C(=O)N[C@@H](CCCCNC(C)C)C(=O)N8CCC[C@H]8C(=O)N[C@H](C)C(=O)N</t>
  </si>
  <si>
    <t>beta-lactamase inhibitors</t>
  </si>
  <si>
    <t>Inhibitor (beta-lactamase); Synergist (penicillin/cephalosporin)</t>
  </si>
  <si>
    <t>CHEMBL1201724</t>
  </si>
  <si>
    <t>Povidone-Iodine (FDA, USP, BAN)</t>
  </si>
  <si>
    <t>Clinipad Corp; Becton Dickinson And Co; Allegiance Healthcare Corp; Alcon Pharmaceuticals Ltd</t>
  </si>
  <si>
    <t>D09AA09; D08AG02; S01AX18; R02AA15; G01AX11; D11AC06</t>
  </si>
  <si>
    <t>D09AA09 [Dermatologicals:Medicated Dressings:Medicated Dressings:Medicated dressings with antiinfectives]; D08AG02 [Dermatologicals:Antiseptics And Disinfectants:Antiseptics And Disinfectants:Iodine products]; S01AX18 [Sensory Organs:Ophthalmologicals:Antiinfectives:Other antiinfectives]; R02AA15 [Respiratory System:Throat Preparations:Throat Preparations:Antiseptics]; G01AX11 [Genito Urinary System And Sex Hormones:Gynecological Antiinfectives And Antiseptics:Antiinfectives And Antiseptics, Excl. Combinations:Other antiinfectives and antiseptics]; D11AC06 [Dermatologicals:Other Dermatological Preparations:Other Dermatological Preparations:Medicated shampoos]</t>
  </si>
  <si>
    <t>CHEMBL1200538</t>
  </si>
  <si>
    <t>Betamethasone Acetate (FDA, USP, BAN, JAN)</t>
  </si>
  <si>
    <t>S01CB04; H02AB01; D07XC01; D07AC01; S01BA06; A07EA04; R03BA04; C05AA05; S03BA03; R01AD06; S02BA07</t>
  </si>
  <si>
    <t>S01CB04 [Sensory Organs:Ophthalmologicals:Antiinflammatory Agents And Antiinfectives In Combination:Corticosteroids/antiinfectives/mydriatics in combination]; H02AB01 [Systemic Hormonal Preparations, Excl. :Corticosteroids For Systemic Use:Corticosteroids For Systemic Use, Plain:Glucocorticoids]; D07XC01 [Dermatologicals:Corticosteroids, Dermatological Preparations:Corticosteroids, Other Combinations:Corticosteroids, potent, other combinations]; D07AC01 [Dermatologicals:Corticosteroids, Dermatological Preparations:Corticosteroids, Plain:Corticosteroids, potent (group III)]; S01BA06 [Sensory Organs:Ophthalmologicals:Antiinflammatory Agents:Corticosteroids, plain]; A07EA04 [Alimentary Tract And Metabolism:Antidiarrheals, Intestinal Antiinflammatory/Antiinfective :Intestinal Antiinflammatory Agents:Corticosteroids acting locally]; R03BA04 [Respiratory System:Drugs For Obstructive Airway Diseases:Other Drugs For Obstructive Airway Diseases, Inhalants:Glucocorticoids]; C05AA05 [Cardiovascular System:Vasoprotectives:Agents For Treatment Of Hemorrhoids And Anal :Corticosteroids]; S03BA03 [Sensory Organs:Ophthalmological And Otological Preparations:Corticosteroids:Corticosteroids]; R01AD06 [Respiratory System:Nasal Preparations:Decongestants And Other Nasal Preparations For Topical Use:Corticosteroids]; S02BA07 [Sensory Organs:Otologicals:Corticosteroids:Corticosteroids]</t>
  </si>
  <si>
    <t>C[C@H]1C[C@H]2[C@@H]3CCC4=CC(=O)C=C[C@]4(C)[C@@]3(F)[C@@H](O)C[C@]2(C)[C@@]1(O)C(=O)COC(=O)C</t>
  </si>
  <si>
    <t>CHEMBL131</t>
  </si>
  <si>
    <t>Prednisolone (BAN, FDA, INN, JAN, USP)</t>
  </si>
  <si>
    <t>Schering Corp Sub Schering Plough Corp; Pharmacia And Upjohn Co; Pfizer Laboratories Div Pfizer Inc</t>
  </si>
  <si>
    <t>A01AC54; C05AA04; R01AD52; A07EA01; S01BA04; S02BA03; D07AA03; H02AB06; D07XA02; R01AD02; S01CB02; S03BA02</t>
  </si>
  <si>
    <t>A01AC54 [Alimentary Tract And Metabolism:Stomatological Preparations:Stomatological Preparations:Corticosteroids for local oral treatment]; C05AA04 [Cardiovascular System:Vasoprotectives:Agents For Treatment Of Hemorrhoids And Anal :Corticosteroids]; R01AD52 [Respiratory System:Nasal Preparations:Decongestants And Other Nasal Preparations For Topical Use:Corticosteroids]; A07EA01 [Alimentary Tract And Metabolism:Antidiarrheals, Intestinal Antiinflammatory/Antiinfective :Intestinal Antiinflammatory Agents:Corticosteroids acting locally]; S01BA04 [Sensory Organs:Ophthalmologicals:Antiinflammatory Agents:Corticosteroids, plain]; S02BA03 [Sensory Organs:Otologicals:Corticosteroids:Corticosteroids]; D07AA03 [Dermatologicals:Corticosteroids, Dermatological Preparations:Corticosteroids, Plain:Corticosteroids, weak (group I)]; H02AB06 [Systemic Hormonal Preparations, Excl. :Corticosteroids For Systemic Use:Corticosteroids For Systemic Use, Plain:Glucocorticoids]; D07XA02 [Dermatologicals:Corticosteroids, Dermatological Preparations:Corticosteroids, Other Combinations:Corticosteroids, weak, other combinations]; R01AD02 [Respiratory System:Nasal Preparations:Decongestants And Other Nasal Preparations For Topical Use:Corticosteroids]; S01CB02 [Sensory Organs:Ophthalmologicals:Antiinflammatory Agents And Antiinfectives In Combination:Corticosteroids/antiinfectives/mydriatics in combination]; S03BA02 [Sensory Organs:Ophthalmological And Otological Preparations:Corticosteroids:Corticosteroids]</t>
  </si>
  <si>
    <t>C[C@]12C[C@H](O)[C@H]3[C@@H](CCC4=CC(=O)C=C[C@]34C)[C@@H]1CC[C@]2(O)C(=O)CO</t>
  </si>
  <si>
    <t>CHEMBL1512</t>
  </si>
  <si>
    <t>Flunisolide (BAN, FDA, INN, JAN, USAN, USP)</t>
  </si>
  <si>
    <t>RS-3999</t>
  </si>
  <si>
    <t>Teva Branded Pharmaceutical Products R And D Inc; Roche Palo Alto Llc; Ivax Research Inc; Acton Pharmaceuticals Inc</t>
  </si>
  <si>
    <t>R03BA03; R01AD04</t>
  </si>
  <si>
    <t>R03BA03 [Respiratory System:Drugs For Obstructive Airway Diseases:Other Drugs For Obstructive Airway Diseases, Inhalants:Glucocorticoids]; R01AD04 [Respiratory System:Nasal Preparations:Decongestants And Other Nasal Preparations For Topical Use:Corticosteroids]</t>
  </si>
  <si>
    <t>CC1(C)O[C@@H]2C[C@H]3[C@@H]4C[C@H](F)C5=CC(=O)C=C[C@]5(C)[C@H]4[C@@H](O)C[C@]3(C)[C@@]2(O1)C(=O)CO</t>
  </si>
  <si>
    <t>CHEMBL869</t>
  </si>
  <si>
    <t>Nitrofural (DCF, INN); Nitrofurazone (BAN, FDA, USP)</t>
  </si>
  <si>
    <t>Shire Development Inc; Sherwood Medical Co</t>
  </si>
  <si>
    <t>B05CA03; D09AA03; S01AX04; D08AF01; P01CC02; S02AA02</t>
  </si>
  <si>
    <t>B05CA03 [Blood And Blood Forming Organs:Blood Substitutes And Perfusion Solutions:Irrigating Solutions:Antiinfectives]; D09AA03 [Dermatologicals:Medicated Dressings:Medicated Dressings:Medicated dressings with antiinfectives]; S01AX04 [Sensory Organs:Ophthalmologicals:Antiinfectives:Other antiinfectives]; D08AF01 [Dermatologicals:Antiseptics And Disinfectants:Antiseptics And Disinfectants:Nitrofuran derivatives]; P01CC02 [Antiparasitic Products, Insecticides And Repellents:Antiprotozoals:Agents Against Leishmaniasis And Trypanosomiasis:Nitrofuran derivatives]; S02AA02 [Sensory Organs:Otologicals:Antiinfectives:Antiinfectives]</t>
  </si>
  <si>
    <t>NC(=O)N\N=C\c1oc(cc1)[N+](=O)[O-]</t>
  </si>
  <si>
    <t>CHEMBL325041</t>
  </si>
  <si>
    <t>Bortezomib (BAN, FDA, INN, USAN)</t>
  </si>
  <si>
    <t>LDP-341; PS-341</t>
  </si>
  <si>
    <t>Millennium Pharmaceuticals Inc</t>
  </si>
  <si>
    <t>L01XX32</t>
  </si>
  <si>
    <t>L01XX32 [Antineoplastic And Immunomodulating Agents:Antineoplastic Agents:Other Antineoplastic Agents:Other antineoplastic agents]</t>
  </si>
  <si>
    <t>CC(C)C[C@H](NC(=O)[C@H](Cc1ccccc1)NC(=O)c2cnccn2)B(O)O</t>
  </si>
  <si>
    <t>CHEMBL1237123</t>
  </si>
  <si>
    <t>Doxacurium Chloride (FDA, BAN, INN, USAN)</t>
  </si>
  <si>
    <t>BW-A938U; BW-A938U Dichloride</t>
  </si>
  <si>
    <t>M03AC07</t>
  </si>
  <si>
    <t>M03AC07 [Musculo-Skeletal System:Muscle Relaxants:Muscle Relaxants, Peripherally Acting Agents:Other quaternary ammonium compounds]</t>
  </si>
  <si>
    <t>COc1cc(CC2c3c(CC[N+]2(C)CCCOC(=O)CCC(=O)OCCC[N+]4(C)CCc5cc(OC)c(OC)c(OC)c5C4Cc6cc(OC)c(OC)c(OC)c6)cc(OC)c(OC)c3OC)cc(OC)c1OC</t>
  </si>
  <si>
    <t>CHEMBL2040682</t>
  </si>
  <si>
    <t>Ciclesonide (FDA, INN, USAN)</t>
  </si>
  <si>
    <t>RPR-251526</t>
  </si>
  <si>
    <t>Takeda Gmbh</t>
  </si>
  <si>
    <t>R03BA08; R01AD13</t>
  </si>
  <si>
    <t>R03BA08 [Respiratory System:Drugs For Obstructive Airway Diseases:Other Drugs For Obstructive Airway Diseases, Inhalants:Glucocorticoids]; R01AD13 [Respiratory System:Nasal Preparations:Decongestants And Other Nasal Preparations For Topical Use:Corticosteroids]</t>
  </si>
  <si>
    <t>CC(C)C(=O)OCC(=O)[C@@]12O[C@@H](O[C@@H]1C[C@H]3[C@@H]4CCC5=CC(=O)C=C[C@]5(C)[C@H]4[C@@H](O)C[C@]23C)C6CCCCC6</t>
  </si>
  <si>
    <t>CHEMBL1201293</t>
  </si>
  <si>
    <t>Acamprosate (BAN, INN); Acamprosate Calcium (FDA, USAN)</t>
  </si>
  <si>
    <t>N07BB03</t>
  </si>
  <si>
    <t>N07BB03 [Nervous System:Other Nervous System Drugs:Drugs Used In Addictive Disorders:Drugs used in alcohol dependence]</t>
  </si>
  <si>
    <t>CC(=O)NCCCS(=O)(=O)O</t>
  </si>
  <si>
    <t>antidepressants (dibenzo[a,d]cycloheptane derivatives)</t>
  </si>
  <si>
    <t>CHEMBL2364968</t>
  </si>
  <si>
    <t>Co-Dergocrine Mesilate (BAN); Co-Dergocrine Mesylate (BAN); Dihydroergotoxine Mesilate (JAN); Ergoloid Mesylates (FDA, USP, USAN)</t>
  </si>
  <si>
    <t>C04AE01; C04AE51</t>
  </si>
  <si>
    <t>C04AE01 [Cardiovascular System:Peripheral Vasodilators:Peripheral Vasodilators:Ergot alkaloids]; C04AE51 [Cardiovascular System:Peripheral Vasodilators:Peripheral Vasodilators:Ergot alkaloids]</t>
  </si>
  <si>
    <t>CCC(C)[C@@H]1N2C(=O)[C@](NC(=O)[C@@H]3C[C@H]4[C@@H](Cc5c[nH]c6cccc4c56)N(C)C3)(O[C@@]2(O)[C@@H]7CCCN7C1=O)C(C)C.CC(C)C[C@@H]8N9C(=O)[C@](NC(=O)[C@@H]%10C[C@H]%11[C@@H](Cc%12c[nH]c%13cccc%11c%12%13)N(C)C%10)(O[C@@]9(O)[C@@H]%14CCCN%14C8=O)C(C)C.CC(C)[C@@H]%15N%16C(=O)[C@](NC(=O)[C@@H]%17C[C@H]%18[C@@H](Cc%19c[nH]c%20cccc%18c%19%20)N(C)C%17)(O[C@@]%16(O)[C@@H]%21CCCN%21C%15=O)C(C)C.CC(C)[C@@]%22(NC(=O)[C@@H]%23C[C@H]%24[C@@H](Cc%25c[nH]c%26cccc%24c%25%26)N(C)C%23)O[C@@]%27(O)[C@@H]%28CCCN%28C(=O)[C@H](Cc%29ccccc%29)N%27C%22=O</t>
  </si>
  <si>
    <t>CHEMBL168815</t>
  </si>
  <si>
    <t>Cevimeline (INN); Cevimeline Hydrochloride (FDA, USAN)</t>
  </si>
  <si>
    <t>AF-102B; FKS-508; SND-5008; SNI-2011; SNK-508; AF102B</t>
  </si>
  <si>
    <t>Daiichi Sankyo Co Ltd</t>
  </si>
  <si>
    <t>N07AX03</t>
  </si>
  <si>
    <t>N07AX03 [Nervous System:Other Nervous System Drugs:Parasympathomimetics:Other parasympathomimetics]</t>
  </si>
  <si>
    <t>Alzheimer's Disease Treatment (adjunct)</t>
  </si>
  <si>
    <t>C[C@H]1OC2(CS1)CN3CCC2CC3</t>
  </si>
  <si>
    <t>CHEMBL897</t>
  </si>
  <si>
    <t>Probenecid (BAN, FDA, INN, JAN, USP)</t>
  </si>
  <si>
    <t>Merck And Co Inc; Bristol Laboratories Inc Div Bristol Myers Co; Apothecon Sub Bristol Myers Squibb Co</t>
  </si>
  <si>
    <t>M04AB01</t>
  </si>
  <si>
    <t>M04AB01 [Musculo-Skeletal System:Antigout Preparations:Antigout Preparations:Preparations increasing uric acid excretion]</t>
  </si>
  <si>
    <t>CCCN(CCC)S(=O)(=O)c1ccc(cc1)C(=O)O</t>
  </si>
  <si>
    <t>CHEMBL1201461</t>
  </si>
  <si>
    <t>Dextromethorphan Polistirex (FDA, USAN)</t>
  </si>
  <si>
    <t>Reckitt Benckiser Llc</t>
  </si>
  <si>
    <t>R05DA09</t>
  </si>
  <si>
    <t>R05DA09 [Respiratory System:Cough And Cold Preparations:Cough Suppressants, Excl. Combinations With Expectorants:Opium alkaloids and derivatives]</t>
  </si>
  <si>
    <t>CHEMBL1201572</t>
  </si>
  <si>
    <t>Etanercept (FDA, INN, USAN)</t>
  </si>
  <si>
    <t>Rhu Tnfr:Fc; TNFR-immunoadhesin</t>
  </si>
  <si>
    <t>L04AB01</t>
  </si>
  <si>
    <t>L04AB01 [Antineoplastic And Immunomodulating Agents:Immunosuppressants:Immunosuppressants:Tumor necrosis factor alpha (TNF-a) inhibitors]</t>
  </si>
  <si>
    <t>CHEMBL459265</t>
  </si>
  <si>
    <t>Gentian Violet (FDA, USP); Methylrosanilinium Chloride (INN, JAN)</t>
  </si>
  <si>
    <t>GNF-Pf-880</t>
  </si>
  <si>
    <t>Savage Laboratories Inc Div Altana Inc; Key Pharmaceuticals Inc Sub Schering Plough Corp</t>
  </si>
  <si>
    <t>CN(C)c1ccc(cc1)C(=C2C=CC(=[N+](C)C)C=C2)c3ccc(cc3)N(C)C</t>
  </si>
  <si>
    <t>CHEMBL846</t>
  </si>
  <si>
    <t>Calcitriol (BAN, FDA, INN, JAN, USAN)</t>
  </si>
  <si>
    <t>Ro-21-5535; Ro-215535</t>
  </si>
  <si>
    <t>Validus Pharmaceuticals Llc; Galderma Laboratories Lp; Abbvie Inc</t>
  </si>
  <si>
    <t>calci-</t>
  </si>
  <si>
    <t>A11CC04; D05AX03</t>
  </si>
  <si>
    <t>A11CC04 [Alimentary Tract And Metabolism:Vitamins:Vitamin A And D, Incl. Combinations Of The Two:Vitamin D and analogues]; D05AX03 [Dermatologicals:Antipsoriatics:Antipsoriatics For Topical Use:Other antipsoriatics for topical use]</t>
  </si>
  <si>
    <t>C[C@H](CCCC(C)(C)O)[C@H]1CC[C@H]2\C(=C\C=C/3\C[C@@H](O)C[C@H](O)C3=C)\CCC[C@]12C</t>
  </si>
  <si>
    <t>CHEMBL779</t>
  </si>
  <si>
    <t>Tadalafil (BAN, FDA, INN, USAN)</t>
  </si>
  <si>
    <t>IC-351; IC351</t>
  </si>
  <si>
    <t>Eli Lilly Co; Eli Lilly And Co</t>
  </si>
  <si>
    <t>G04BE08</t>
  </si>
  <si>
    <t>G04BE08 [Genito Urinary System And Sex Hormones:Urologicals:Urologicals:Drugs used in erectile dysfunction]</t>
  </si>
  <si>
    <t>CN1CC(=O)N2[C@H](Cc3c([nH]c4ccccc34)[C@H]2c5ccc6OCOc6c5)C1=O</t>
  </si>
  <si>
    <t>CHEMBL181</t>
  </si>
  <si>
    <t>Diazoxide (BAN, FDA, INN, USAN, USP)</t>
  </si>
  <si>
    <t>SCH-6783; SRG-95213</t>
  </si>
  <si>
    <t>Teva Global Respiratory Research Llc; Teva Branded Pharmaceutical Products R And D Inc; Schering Corp Sub Schering Plough Corp</t>
  </si>
  <si>
    <t>V03AH01; C02DA01</t>
  </si>
  <si>
    <t>V03AH01 [Various:All Other Therapeutic Products:All Other Therapeutic Products:Drugs for treatment of hypoglycemia]; C02DA01 [Cardiovascular System:Antihypertensives:Arteriolar Smooth Muscle, Agents Acting On:Thiazide derivatives]</t>
  </si>
  <si>
    <t>CC1=NS(=O)(=O)c2cc(Cl)ccc2N1</t>
  </si>
  <si>
    <t>CHEMBL715</t>
  </si>
  <si>
    <t>Olanzapine (BAN, FDA, INN, USAN); Olanzapine Pamoate (FDA, USAN)</t>
  </si>
  <si>
    <t>LY-170053</t>
  </si>
  <si>
    <t>N05AH03</t>
  </si>
  <si>
    <t>N05AH03 [Nervous System:Psycholeptics:Antipsychotics:Diazepines, oxazepines, thiazepines and oxepines]</t>
  </si>
  <si>
    <t>CN1CCN(CC1)C2=Nc3ccccc3Nc4sc(C)cc24</t>
  </si>
  <si>
    <t>CHEMBL1473</t>
  </si>
  <si>
    <t>Fluticasone Propionate (USP, USAN, FDA); Fluticasone (BAN, INN)</t>
  </si>
  <si>
    <t>CCI-18781</t>
  </si>
  <si>
    <t>Meda Pharmaceuticals; GlaxoSmithKline; Glaxo Group Ltd Dba GlaxoSmithKline; Fougera Pharmaceuticals Inc</t>
  </si>
  <si>
    <t>D07AC17; R03BA05; R01AD58; R01AD08</t>
  </si>
  <si>
    <t>D07AC17 [Dermatologicals:Corticosteroids, Dermatological Preparations:Corticosteroids, Plain:Corticosteroids, potent (group III)]; R03BA05 [Respiratory System:Drugs For Obstructive Airway Diseases:Other Drugs For Obstructive Airway Diseases, Inhalants:Glucocorticoids]; R01AD58 [Respiratory System:Nasal Preparations:Decongestants And Other Nasal Preparations For Topical Use:Corticosteroids]; R01AD08 [Respiratory System:Nasal Preparations:Decongestants And Other Nasal Preparations For Topical Use:Corticosteroids]</t>
  </si>
  <si>
    <t>CCC(=O)O[C@@]1([C@H](C)C[C@H]2[C@@H]3C[C@H](F)C4=CC(=O)C=C[C@]4(C)[C@@]3(F)[C@@H](O)C[C@]12C)C(=O)SCF</t>
  </si>
  <si>
    <t>CHEMBL1251</t>
  </si>
  <si>
    <t>Ganirelix (BAN, INN); Ganirelix Acetate (USAN, FDA)</t>
  </si>
  <si>
    <t>RS-26306</t>
  </si>
  <si>
    <t>H01CC01</t>
  </si>
  <si>
    <t>H01CC01 [Systemic Hormonal Preparations, Excl. :Pituitary And Hypothalamic Hormones And Analogues:Hypothalamic Hormones:Anti-gonadotropin-releasing hormones]</t>
  </si>
  <si>
    <t>Gonad-Stimulating Principle</t>
  </si>
  <si>
    <t>CCN\C(=N/CC)\NCCCC[C@@H](NC(=O)[C@H](Cc1ccc(O)cc1)NC(=O)[C@H](CO)NC(=O)[C@@H](Cc2cccnc2)NC(=O)[C@@H](Cc3ccc(Cl)cc3)NC(=O)[C@@H](Cc4ccc5ccccc5c4)NC(=O)C)C(=O)N[C@@H](CC(C)C)C(=O)N[C@@H](CCCCN\C(=N\CC)\NCC)C(=O)N6CCC[C@H]6C(=O)N[C@H](C)C(=O)N</t>
  </si>
  <si>
    <t>CHEMBL622</t>
  </si>
  <si>
    <t>Etodolac (BAN, FDA, INN, USAN, USP); Etodolic Acid (INN)</t>
  </si>
  <si>
    <t>AY-24236</t>
  </si>
  <si>
    <t>M01AB08</t>
  </si>
  <si>
    <t>M01AB08 [Musculo-Skeletal System:Antiinflammatory And Antirheumatic Products:Antiinflammatory And Antirheumatic Products, Non-Steroids:Acetic acid derivatives and related substances]</t>
  </si>
  <si>
    <t>CCc1cccc2c3CCOC(CC)(CC(=O)O)c3[nH]c12</t>
  </si>
  <si>
    <t>CHEMBL563</t>
  </si>
  <si>
    <t>Flurbiprofen (BAN, FDA, INN, JAN, USAN, USP); Flurbiprofen Sodium (FDA, USP)</t>
  </si>
  <si>
    <t>BTS 18322; BTS-18322; U-27182</t>
  </si>
  <si>
    <t>Pharmacia And Upjohn Co; Allergan Pharmaceutical</t>
  </si>
  <si>
    <t>M01AE09; R02AX01; S01BC04; M02AA19</t>
  </si>
  <si>
    <t>M01AE09 [Musculo-Skeletal System:Antiinflammatory And Antirheumatic Products:Antiinflammatory And Antirheumatic Products, Non-Steroids:Propionic acid derivatives]; R02AX01 [Respiratory System:Throat Preparations:Throat Preparations:Other throat preparations]; S01BC04 [Sensory Organs:Ophthalmologicals:Antiinflammatory Agents:Antiinflammatory agents, non-steroids]; M02AA19 [Musculo-Skeletal System:Topical Products For Joint And Muscular Pain:Topical Products For Joint And Muscular Pain:Antiinflammatory preparations, non-steroids for topical use]</t>
  </si>
  <si>
    <t>Analgesic; Anti-Inflammatory; Inhibitor (prostaglandin synthesis)</t>
  </si>
  <si>
    <t>CC(C(=O)O)c1ccc(c(F)c1)c2ccccc2</t>
  </si>
  <si>
    <t>CHEMBL530</t>
  </si>
  <si>
    <t>Amdinocillin (FDA, USAN, USP); Mecillinam (BAN, INN)</t>
  </si>
  <si>
    <t>Ro-10-9070; Ro-109070</t>
  </si>
  <si>
    <t>J01CA11</t>
  </si>
  <si>
    <t>J01CA11 [Antiinfectives For Systemic Use:Antibacterials For Systemic Use:Beta-Lactam Antibacterials, Penicillins:Penicillins with extended spectrum]</t>
  </si>
  <si>
    <t>CC1(C)S[C@@H]2[C@H](\N=C\N3CCCCCC3)C(=O)N2[C@H]1C(=O)O</t>
  </si>
  <si>
    <t>CHEMBL1475</t>
  </si>
  <si>
    <t>Trioxsalen (FDA, USAN, USP); Trioxysalen (INN, JAN)</t>
  </si>
  <si>
    <t>Valeant Pharmaceuticals International</t>
  </si>
  <si>
    <t>D05BA01; D05AD01</t>
  </si>
  <si>
    <t>D05BA01 [Dermatologicals:Antipsoriatics:Antipsoriatics For Systemic Use:Psoralens for systemic use]; D05AD01 [Dermatologicals:Antipsoriatics:Antipsoriatics For Topical Use:Psoralens for topical use]</t>
  </si>
  <si>
    <t>CC1=CC(=O)Oc2c(C)c3oc(C)cc3cc12</t>
  </si>
  <si>
    <t>CHEMBL628</t>
  </si>
  <si>
    <t>Oxpentifylline (BAN); Pentoxifylline (BAN, FDA, INN, JAN, USAN, USP)</t>
  </si>
  <si>
    <t>BL-191</t>
  </si>
  <si>
    <t>-fylline; -tox-</t>
  </si>
  <si>
    <t>theophylline derivatives; toxins</t>
  </si>
  <si>
    <t>C04AD03</t>
  </si>
  <si>
    <t>C04AD03 [Cardiovascular System:Peripheral Vasodilators:Peripheral Vasodilators:Purine derivatives]</t>
  </si>
  <si>
    <t>CN1C(=O)N(CCCCC(=O)C)C(=O)c2c1ncn2C</t>
  </si>
  <si>
    <t>CHEMBL996</t>
  </si>
  <si>
    <t>Cefoxitin (BAN, INN, USAN); Cefoxitin Sodium (FDA, USP, BAN, JAN, USAN)</t>
  </si>
  <si>
    <t>Mylan Institutional Llc; Merck And Co Inc</t>
  </si>
  <si>
    <t>J01DC01</t>
  </si>
  <si>
    <t>J01DC01 [Antiinfectives For Systemic Use:Antibacterials For Systemic Use:Other Beta-Lactam Antibacterials:Second-generation cephalosporins]</t>
  </si>
  <si>
    <t>CO[C@]1(NC(=O)Cc2cccs2)[C@H]3SCC(=C(N3C1=O)C(=O)O)COC(=O)N</t>
  </si>
  <si>
    <t>CHEMBL980</t>
  </si>
  <si>
    <t>Guaifenesin (BAN, FDA, INN, JAN, USAN, USP)</t>
  </si>
  <si>
    <t>R05CA03</t>
  </si>
  <si>
    <t>R05CA03 [Respiratory System:Cough And Cold Preparations:Expectorants, Excl. Combinations With Cough Suppressants:Expectorants]</t>
  </si>
  <si>
    <t>COc1ccccc1OCC(O)CO</t>
  </si>
  <si>
    <t>CHEMBL696</t>
  </si>
  <si>
    <t>Ethosuximide (BAN, FDA, INN, JAN, USAN, USP)</t>
  </si>
  <si>
    <t>CI-366; CN-10395; PM-671</t>
  </si>
  <si>
    <t>N03AD01; N03AD51</t>
  </si>
  <si>
    <t>N03AD01 [Nervous System:Antiepileptics:Antiepileptics:Succinimide derivatives]; N03AD51 [Nervous System:Antiepileptics:Antiepileptics:Succinimide derivatives]</t>
  </si>
  <si>
    <t>CCC1(C)CC(=O)NC1=O</t>
  </si>
  <si>
    <t>CHEMBL918</t>
  </si>
  <si>
    <t>Phenacemide (BAN, FDA, INN, USP)</t>
  </si>
  <si>
    <t>N03AX07</t>
  </si>
  <si>
    <t>N03AX07 [Nervous System:Antiepileptics:Antiepileptics:Other antiepileptics]</t>
  </si>
  <si>
    <t>NC(=O)NC(=O)Cc1ccccc1</t>
  </si>
  <si>
    <t>CHEMBL437</t>
  </si>
  <si>
    <t>Sulfathiazole (Triple Sulfa) (FDA); Sulfathiazole (BAN, INN, USP); Sulfathiazole Sodium (MI, NF)</t>
  </si>
  <si>
    <t>Ortho Mcneil Pharmaceutical Inc</t>
  </si>
  <si>
    <t>D06BA02; J01EB07</t>
  </si>
  <si>
    <t>D06BA02 [Dermatologicals:Antibiotics And Chemotherapeutics For Dermatological Use:Chemotherapeutics For Topical Use:Sulfonamides]; J01EB07 [Antiinfectives For Systemic Use:Antibacterials For Systemic Use:Sulfonamides And Trimethoprim:Short-acting sulfonamides]</t>
  </si>
  <si>
    <t>Nc1ccc(cc1)S(=O)(=O)Nc2nccs2</t>
  </si>
  <si>
    <t>CHEMBL989</t>
  </si>
  <si>
    <t>Fluocinolone (BAN); Fluocinolone Acetonide (INN, JAN, USAN, USP, FDA)</t>
  </si>
  <si>
    <t>Medimetriks Pharmaceuticals Inc; Hill Dermaceuticals Inc; Galderma Laboratories Lp; Bausch And Lomb Inc</t>
  </si>
  <si>
    <t>D07AC04; S01BA15; S02BA08; C05AA10</t>
  </si>
  <si>
    <t>D07AC04 [Dermatologicals:Corticosteroids, Dermatological Preparations:Corticosteroids, Plain:Corticosteroids, potent (group III)]; S01BA15 [Sensory Organs:Ophthalmologicals:Antiinflammatory Agents:Corticosteroids, plain]; S02BA08 [Sensory Organs:Otologicals:Corticosteroids:Corticosteroids]; C05AA10 [Cardiovascular System:Vasoprotectives:Agents For Treatment Of Hemorrhoids And Anal :Corticosteroids]</t>
  </si>
  <si>
    <t>CC1(C)O[C@@H]2C[C@H]3[C@@H]4C[C@H](F)C5=CC(=O)C=C[C@]5(C)[C@@]4(F)[C@@H](O)C[C@]3(C)[C@@]2(O1)C(=O)CO</t>
  </si>
  <si>
    <t>CHEMBL1200979</t>
  </si>
  <si>
    <t>Dexpanthenol (FDA, USP, BAN, INN, USAN)</t>
  </si>
  <si>
    <t>D03AX03; S01XA12; A11HA30</t>
  </si>
  <si>
    <t>D03AX03 [Dermatologicals:Preparations For Treatment Of Wounds And Ulcers:Cicatrizants:Other cicatrizants]; S01XA12 [Sensory Organs:Ophthalmologicals:Other Ophthalmologicals:Other ophthalmologicals]; A11HA30 [Alimentary Tract And Metabolism:Vitamins:Other Plain Vitamin Preparations:Other plain vitamin preparations]</t>
  </si>
  <si>
    <t>CC(C)(CO)[C@@H](O)C(=O)NCCCO</t>
  </si>
  <si>
    <t>CHEMBL249837</t>
  </si>
  <si>
    <t>Metacycline (INN); Methacycline (BAN, USAN); Methacycline Hydrochloride (FDA, USP)</t>
  </si>
  <si>
    <t>GS-2876</t>
  </si>
  <si>
    <t>J01AA05</t>
  </si>
  <si>
    <t>J01AA05 [Antiinfectives For Systemic Use:Antibacterials For Systemic Use:Tetracyclines:Tetracyclines]</t>
  </si>
  <si>
    <t>CN(C)[C@H]1[C@@H]2[C@@H](O)[C@@H]3C(=C)c4cccc(O)c4C(=O)C3=C(O)[C@]2(O)C(=O)C(=C1O)C(=O)N</t>
  </si>
  <si>
    <t>CHEMBL848</t>
  </si>
  <si>
    <t>Lenalidomide (BAN, FDA, INN, USAN)</t>
  </si>
  <si>
    <t>CC-5013; CDC-501</t>
  </si>
  <si>
    <t>Celgene Corp</t>
  </si>
  <si>
    <t>L04AX04</t>
  </si>
  <si>
    <t>L04AX04 [Antineoplastic And Immunomodulating Agents:Immunosuppressants:Immunosuppressants:Other immunosuppressants]</t>
  </si>
  <si>
    <t>Nc1cccc2C(=O)N(Cc12)C3CCC(=O)NC3=O</t>
  </si>
  <si>
    <t>CHEMBL573</t>
  </si>
  <si>
    <t>Niacin (FDA, USP); Nicotinic Acid (INN, JAN)</t>
  </si>
  <si>
    <t>Medpointe Pharmaceuticals Medpointe Healthcare Inc; Abbvie Inc</t>
  </si>
  <si>
    <t>C04AC01; C10AD52; C10AD02</t>
  </si>
  <si>
    <t>C04AC01 [Cardiovascular System:Peripheral Vasodilators:Peripheral Vasodilators:Nicotinic acid and derivatives]; C10AD52 [Cardiovascular System:Lipid Modifying Agents:Lipid Modifying Agents, Plain:Nicotinic acid and derivatives]; C10AD02 [Cardiovascular System:Lipid Modifying Agents:Lipid Modifying Agents, Plain:Nicotinic acid and derivatives]</t>
  </si>
  <si>
    <t>Antihyperlipidemic; Vitamin (enzyme co-factor)</t>
  </si>
  <si>
    <t>OC(=O)c1cccnc1</t>
  </si>
  <si>
    <t>CHEMBL1201202</t>
  </si>
  <si>
    <t>Fondaparinux Sodium (FDA, BAN, INN, USAN)</t>
  </si>
  <si>
    <t>ORG-31540; SR-90107A</t>
  </si>
  <si>
    <t>B01AX05</t>
  </si>
  <si>
    <t>B01AX05 [Blood And Blood Forming Organs:Antithrombotic Agents:Antithrombotic Agents:Other antithrombotic agents]</t>
  </si>
  <si>
    <t>CO[C@H]1O[C@H](COS(=O)(=O)O)[C@@H](O[C@@H]2O[C@H]([C@@H](O[C@H]3O[C@H](COS(=O)(=O)O)[C@@H](O[C@@H]4O[C@@H]([C@@H](O[C@H]5O[C@H](COS(=O)(=O)O)[C@@H](O)[C@H](O)[C@H]5NS(=O)(=O)O)[C@H](O)[C@H]4O)C(=O)O)[C@H](OS(=O)(=O)O)[C@H]3NS(=O)(=O)O)[C@H](O)[C@H]2OS(=O)(=O)O)C(=O)O)[C@H](O)[C@H]1NS(=O)(=O)O</t>
  </si>
  <si>
    <t>CHEMBL1024</t>
  </si>
  <si>
    <t>Ifosfamide (BAN, FDA, INN, JAN, USAN, USP)</t>
  </si>
  <si>
    <t>MJF-9325; Z-4942</t>
  </si>
  <si>
    <t>L01AA06</t>
  </si>
  <si>
    <t>L01AA06 [Antineoplastic And Immunomodulating Agents:Antineoplastic Agents:Alkylating Agents:Nitrogen mustard analogues]</t>
  </si>
  <si>
    <t>ClCCNP1(=O)OCCCN1CCCl</t>
  </si>
  <si>
    <t>CHEMBL121</t>
  </si>
  <si>
    <t>Rosiglitazone (BAN, INN); Rosiglitazone Maleate (USAN, FDA)</t>
  </si>
  <si>
    <t>BRL-49653; BRL-49653-C; BRL-49653C</t>
  </si>
  <si>
    <t>Sb Pharmco Puerto Rico Inc</t>
  </si>
  <si>
    <t>A10BG02</t>
  </si>
  <si>
    <t>A10BG02 [Alimentary Tract And Metabolism:Drugs Used In Diabetes:Blood Glucose Lowering Drugs, Excl. Insulins:Thiazolidinediones]</t>
  </si>
  <si>
    <t>CN(CCOc1ccc(CC2SC(=O)NC2=O)cc1)c3ccccn3</t>
  </si>
  <si>
    <t>CHEMBL631</t>
  </si>
  <si>
    <t>Propafenone (BAN, INN); Propafenone Hydrochloride (FDA, USP, JAN, USAN)</t>
  </si>
  <si>
    <t>GNF-Pf-4594</t>
  </si>
  <si>
    <t>C01BC03</t>
  </si>
  <si>
    <t>C01BC03 [Cardiovascular System:Cardiac Therapy:Antiarrhythmics, Class I And Iii:Antiarrhythmics, class Ic]</t>
  </si>
  <si>
    <t>CCCNCC(O)COc1ccccc1C(=O)CCc2ccccc2</t>
  </si>
  <si>
    <t>CHEMBL1648</t>
  </si>
  <si>
    <t>Isradipine (BAN, FDA, INN, USAN, USP)</t>
  </si>
  <si>
    <t>PN-200-110</t>
  </si>
  <si>
    <t>SmithKline Beecham Corp Dba GlaxoSmithKline; GlaxoSmithKline Llc</t>
  </si>
  <si>
    <t>C08CA03</t>
  </si>
  <si>
    <t>C08CA03 [Cardiovascular System:Calcium Channel Blockers:Selective Calcium Channel Blockers With Mainly Vascular Effects:Dihydropyridine derivatives]</t>
  </si>
  <si>
    <t>COC(=O)C1=C(C)NC(=C(C1c2cccc3nonc23)C(=O)OC(C)C)C</t>
  </si>
  <si>
    <t>CHEMBL1200436</t>
  </si>
  <si>
    <t>Oxandrolone (FDA, USP, BAN, INN, JAN, USAN)</t>
  </si>
  <si>
    <t>SC-11585</t>
  </si>
  <si>
    <t>Savient Pharmaceuticals Inc</t>
  </si>
  <si>
    <t>A14AA08</t>
  </si>
  <si>
    <t>A14AA08 [Alimentary Tract And Metabolism:Anabolic Agents For Systemic Use:Anabolic Steroids:Androstan derivatives]</t>
  </si>
  <si>
    <t>C[C@]1(O)CC[C@H]2[C@@H]3CC[C@H]4CC(=O)OC[C@]4(C)[C@H]3CC[C@]12C</t>
  </si>
  <si>
    <t>CHEMBL1580</t>
  </si>
  <si>
    <t>Pentostatin (BAN, FDA, INN, JAN, USAN)</t>
  </si>
  <si>
    <t>CI-825; PD-81565</t>
  </si>
  <si>
    <t>L01XX08</t>
  </si>
  <si>
    <t>L01XX08 [Antineoplastic And Immunomodulating Agents:Antineoplastic Agents:Other Antineoplastic Agents:Other antineoplastic agents]</t>
  </si>
  <si>
    <t>Potentiator</t>
  </si>
  <si>
    <t>OC[C@H]1O[C@H](C[C@@H]1O)n2cnc3[C@H](O)CNC=Nc23</t>
  </si>
  <si>
    <t>CHEMBL435</t>
  </si>
  <si>
    <t>Hydrochlorothiazide (BAN, FDA, INN, JAN, USP)</t>
  </si>
  <si>
    <t>Astrazeneca Lp; Apothecon Inc Div Bristol Myers Squibb; Akrimax Pharmaceuticals Llc; Abbvie Inc; Astrazeneca Pharmaceuticals Lp</t>
  </si>
  <si>
    <t>C03AX01; C03AA03</t>
  </si>
  <si>
    <t>C03AX01 [Cardiovascular System:Diuretics:Low-Ceiling Diuretics, Thiazides:Thiazides, combinations with other drugs]; C03AA03 [Cardiovascular System:Diuretics:Low-Ceiling Diuretics, Thiazides:Thiazides, plain]</t>
  </si>
  <si>
    <t>NS(=O)(=O)c1cc2c(NCNS2(=O)=O)cc1Cl</t>
  </si>
  <si>
    <t>CHEMBL1201614</t>
  </si>
  <si>
    <t>Calcitonin Human (FDA)</t>
  </si>
  <si>
    <t>H05BA03</t>
  </si>
  <si>
    <t>H05BA03 [Systemic Hormonal Preparations, Excl. :Calcium Homeostasis:Anti-Parathyroid Agents:Calcitonin preparations]</t>
  </si>
  <si>
    <t>CHEMBL1201509</t>
  </si>
  <si>
    <t>Gonadotropin, Chorionic (FDA, USP)</t>
  </si>
  <si>
    <t>Fresenius Kabi Usa Llc; Ferring Pharmaceuticals Inc; Bristol Myers Squibb; Bel Mar Laboratories Inc; Organon Usa Inc</t>
  </si>
  <si>
    <t>G03GA01</t>
  </si>
  <si>
    <t>G03GA01 [Genito Urinary System And Sex Hormones:Sex Hormones And Modulators Of The Genital System:Gonadotropins And Other Ovulation Stimulants:Gonadotropins]</t>
  </si>
  <si>
    <t>CHEMBL109</t>
  </si>
  <si>
    <t>Valproic Acid (BAN, INN, USAN, USP, FDA); Sodium Valproate (JAN); Valproate Sodium (USAN, FDA); Divalproex Sodium (FDA, USAN, USP); Semisodium Valproate (BAN); Valproate Semisodium (INN)</t>
  </si>
  <si>
    <t>44089; A-44090; ABBOTT 44090; ABBOTT-50711</t>
  </si>
  <si>
    <t>Banner Pharmacaps Inc; Abbvie Inc; Abbott Laboratories Pharmaceutical Products Div</t>
  </si>
  <si>
    <t>N03AG01</t>
  </si>
  <si>
    <t>N03AG01 [Nervous System:Antiepileptics:Antiepileptics:Fatty acid derivatives]</t>
  </si>
  <si>
    <t>CCCC(CCC)C(=O)O</t>
  </si>
  <si>
    <t>CHEMBL982</t>
  </si>
  <si>
    <t>Nalmefene (BAN, INN, USAN); Nalmefene Hydrochloride (FDA)</t>
  </si>
  <si>
    <t>JF-1; ORF-11676</t>
  </si>
  <si>
    <t>Key Pharmaceuticals; Baxter Healthcare Corp Anesthesia Critical Care</t>
  </si>
  <si>
    <t>Oc1ccc2C[C@H]3N(CC4CC4)CC[C@@]56[C@@H](Oc1c25)C(=C)CC[C@@]36O</t>
  </si>
  <si>
    <t>CHEMBL822</t>
  </si>
  <si>
    <t>Terbinafine (BAN, FDA, INN, USAN); Terbinafine Hydrochloride (JAN, FDA)</t>
  </si>
  <si>
    <t>SF-86-327; SF-86327</t>
  </si>
  <si>
    <t>Novartis Pharmaceuticals Corp; Novartis Consumer Health Inc</t>
  </si>
  <si>
    <t>D01AE15; D01BA02</t>
  </si>
  <si>
    <t>D01AE15 [Dermatologicals:Antifungals For Dermatological Use:Antifungals For Topical Use:Other antifungals for topical use]; D01BA02 [Dermatologicals:Antifungals For Dermatological Use:Antifungals For Systemic Use:Antifungals for systemic use]</t>
  </si>
  <si>
    <t>CN(C\C=C\C#CC(C)(C)C)Cc1cccc2ccccc12</t>
  </si>
  <si>
    <t>CHEMBL33986</t>
  </si>
  <si>
    <t>Butorphanol (BAN, INN, USAN); Butorphanol Tartrate (FDA, USP, BAN, JAN, USAN)</t>
  </si>
  <si>
    <t>LEVO-BC-2627; LEVO-BC-2627 Tartrate</t>
  </si>
  <si>
    <t>Bristol-Myers Squibb; Bristol Myers Squibb Co Pharmaceutical Research Institute; Apothecon Inc Div Bristol Myers Squibb</t>
  </si>
  <si>
    <t>N02AF01</t>
  </si>
  <si>
    <t>N02AF01 [Nervous System:Analgesics:Opioids:Morphinan derivatives]</t>
  </si>
  <si>
    <t>Oc1ccc2C[C@H]3N(CC4CCC4)CC[C@@]5(CCCC[C@@]35O)c2c1</t>
  </si>
  <si>
    <t>CHEMBL1484</t>
  </si>
  <si>
    <t>Nicardipine (BAN, INN); Nicardipine Hydrochloride (FDA, JAN, USAN)</t>
  </si>
  <si>
    <t>RS-69216; RS-69216-XX-07-0; YC-93</t>
  </si>
  <si>
    <t>Sun Pharma Global Inc; Exela Pharma Sciences; Ekr Therapeutics Inc</t>
  </si>
  <si>
    <t>C08CA04</t>
  </si>
  <si>
    <t>C08CA04 [Cardiovascular System:Calcium Channel Blockers:Selective Calcium Channel Blockers With Mainly Vascular Effects:Dihydropyridine derivatives]</t>
  </si>
  <si>
    <t>COC(=O)C1=C(C)NC(=C(C1c2cccc(c2)[N+](=O)[O-])C(=O)OCCN(C)Cc3ccccc3)C</t>
  </si>
  <si>
    <t>CHEMBL278020</t>
  </si>
  <si>
    <t>Neostigmine (BAN); Neostigmine Methylsulfate (FDA, JAN, USP); Neostigmine Bromide (BAN, INN, JAN, USP)</t>
  </si>
  <si>
    <t>Icn; Elkins-Sinn; Astra; Apothecon</t>
  </si>
  <si>
    <t>N07AA51; S01EB06; N07AA01</t>
  </si>
  <si>
    <t>N07AA51 [Nervous System:Other Nervous System Drugs:Parasympathomimetics:Anticholinesterases]; S01EB06 [Sensory Organs:Ophthalmologicals:Antiglaucoma Preparations And Miotics:Parasympathomimetics]; N07AA01 [Nervous System:Other Nervous System Drugs:Parasympathomimetics:Anticholinesterases]</t>
  </si>
  <si>
    <t>CN(C)C(=O)Oc1cccc(c1)[N+](C)(C)C</t>
  </si>
  <si>
    <t>CHEMBL1201421</t>
  </si>
  <si>
    <t>Pegaptanib Sodium (FDA, USAN)</t>
  </si>
  <si>
    <t>EYEOO1; NX1838</t>
  </si>
  <si>
    <t>CHEMBL1201038</t>
  </si>
  <si>
    <t>Acrisorcin (FDA, USP, INN, USAN)</t>
  </si>
  <si>
    <t>SCH-7056</t>
  </si>
  <si>
    <t>CCCCCCc1ccc(O)cc1O.Nc2c3ccccc3nc4ccccc24</t>
  </si>
  <si>
    <t>CHEMBL866</t>
  </si>
  <si>
    <t>Mycophenolic Acid (BAN, INN, USAN, FDA); Mycophenolate Sodium (USAN)</t>
  </si>
  <si>
    <t>68618; RS-61443 [As Mofetil]; ERL-080</t>
  </si>
  <si>
    <t>Novartis Pharmaceuticals Corp; Novartis Pharma</t>
  </si>
  <si>
    <t>L04AA06</t>
  </si>
  <si>
    <t>L04AA06 [Antineoplastic And Immunomodulating Agents:Immunosuppressants:Immunosuppressants:Selective immunosuppressants]</t>
  </si>
  <si>
    <t>COc1c(C)c2COC(=O)c2c(O)c1C\C=C(/C)\CCC(=O)O</t>
  </si>
  <si>
    <t>CHEMBL1201196</t>
  </si>
  <si>
    <t>Sertaconazole (BAN, INN); Sertaconazole Nitrate (FDA)</t>
  </si>
  <si>
    <t>Valeant International Barbados Srl</t>
  </si>
  <si>
    <t>D01AC14</t>
  </si>
  <si>
    <t>D01AC14 [Dermatologicals:Antifungals For Dermatological Use:Antifungals For Topical Use:Imidazole and triazole derivatives]</t>
  </si>
  <si>
    <t>Clc1ccc(C(Cn2ccnc2)OCc3csc4c(Cl)cccc34)c(Cl)c1</t>
  </si>
  <si>
    <t>CHEMBL1201231</t>
  </si>
  <si>
    <t>Prednisolone Sodium Phosphate (FDA, USP, JAN)</t>
  </si>
  <si>
    <t>Shionogi Inc; Seton Pharmaceutical Llc; Novartis Pharmaceuticals Corp; Merck And Co Inc</t>
  </si>
  <si>
    <t>C[C@]12C[C@H](O)[C@H]3[C@@H](CCC4=CC(=O)C=C[C@]34C)[C@@H]1CC[C@]2(O)C(=O)COP(=O)(O)O</t>
  </si>
  <si>
    <t>CHEMBL753</t>
  </si>
  <si>
    <t>Phenoxybenzamine (BAN, INN); Phenoxybenzamine Hydrochloride (FDA, USP)</t>
  </si>
  <si>
    <t>Wellspring Pharmaceutical Corp</t>
  </si>
  <si>
    <t>C04AX02</t>
  </si>
  <si>
    <t>C04AX02 [Cardiovascular System:Peripheral Vasodilators:Peripheral Vasodilators:Other peripheral vasodilators]</t>
  </si>
  <si>
    <t>CC(COc1ccccc1)N(CCCl)Cc2ccccc2</t>
  </si>
  <si>
    <t>CHEMBL1201313</t>
  </si>
  <si>
    <t>Chlophedianol Hydrochloride (FDA, USAN); Clofedanol (BAN, INN); Clofedanol Hydrochloride (JAN)</t>
  </si>
  <si>
    <t>SL-501</t>
  </si>
  <si>
    <t>R05DB10</t>
  </si>
  <si>
    <t>R05DB10 [Respiratory System:Cough And Cold Preparations:Cough Suppressants, Excl. Combinations With Expectorants:Other cough suppressants]</t>
  </si>
  <si>
    <t>CN(C)CCC(O)(c1ccccc1)c2ccccc2Cl</t>
  </si>
  <si>
    <t>CHEMBL1595</t>
  </si>
  <si>
    <t>Dihydrocodeine (BAN, INN); Dihydrocodeine Bitartrate (FDA, USP); Dihydrocodeine Phosphate (JAN)</t>
  </si>
  <si>
    <t>DF-118</t>
  </si>
  <si>
    <t>Caraco Pharmaceutical Laboratories Ltd</t>
  </si>
  <si>
    <t>N02AA58; N02AA08</t>
  </si>
  <si>
    <t>N02AA58 [Nervous System:Analgesics:Opioids:Natural opium alkaloids]; N02AA08 [Nervous System:Analgesics:Opioids:Natural opium alkaloids]</t>
  </si>
  <si>
    <t>COc1ccc2C[C@@H]3[C@@H]4CC[C@H](O)[C@@H]5Oc1c2[C@]45CCN3C</t>
  </si>
  <si>
    <t>CHEMBL454446</t>
  </si>
  <si>
    <t>Cefditoren Pivoxil (FDA, JAN); Cefditoren (INN)</t>
  </si>
  <si>
    <t>CDTR-PI; ME1207</t>
  </si>
  <si>
    <t>Vansen Pharma</t>
  </si>
  <si>
    <t>J01DD16</t>
  </si>
  <si>
    <t>J01DD16 [Antiinfectives For Systemic Use:Antibacterials For Systemic Use:Other Beta-Lactam Antibacterials:Third-generation cephalosporins]</t>
  </si>
  <si>
    <t>CO\N=C(/C(=O)N[C@H]1[C@H]2SCC(=C(N2C1=O)C(=O)OCOC(=O)C(C)(C)C)\C=C/c3scnc3C)\c4csc(N)n4</t>
  </si>
  <si>
    <t>CHEMBL1201587</t>
  </si>
  <si>
    <t>Alemtuzumab (BAN, FDA, INN, USAN)</t>
  </si>
  <si>
    <t>Campath-1H; LDP-03</t>
  </si>
  <si>
    <t>Millennium And Ilex Partners</t>
  </si>
  <si>
    <t>L01XC04</t>
  </si>
  <si>
    <t>L01XC04 [Antineoplastic And Immunomodulating Agents:Antineoplastic Agents:Other Antineoplastic Agents:Monoclonal antibodies]</t>
  </si>
  <si>
    <t>CHEMBL741</t>
  </si>
  <si>
    <t>Lamotrigine (BAN, FDA, INN, USAN)</t>
  </si>
  <si>
    <t>BW-430C</t>
  </si>
  <si>
    <t>SmithKline Beecham Corp Dba GlaxoSmithKline; SmithKline Beecham Corp; GlaxoSmithKline</t>
  </si>
  <si>
    <t>N03AX09</t>
  </si>
  <si>
    <t>N03AX09 [Nervous System:Antiepileptics:Antiepileptics:Other antiepileptics]</t>
  </si>
  <si>
    <t>Nc1nnc(c(N)n1)c2cccc(Cl)c2Cl</t>
  </si>
  <si>
    <t>CHEMBL1200585</t>
  </si>
  <si>
    <t>Oxymetholone (FDA, USP, BAN, INN, JAN, USAN)</t>
  </si>
  <si>
    <t>CI-406; HMD</t>
  </si>
  <si>
    <t>A14AA05</t>
  </si>
  <si>
    <t>A14AA05 [Alimentary Tract And Metabolism:Anabolic Agents For Systemic Use:Anabolic Steroids:Androstan derivatives]</t>
  </si>
  <si>
    <t>C[C@]1(O)CC[C@H]2[C@@H]3CC[C@H]4CC(=O)\C(=C/O)\C[C@]4(C)[C@H]3CC[C@]12C</t>
  </si>
  <si>
    <t>CHEMBL2110573</t>
  </si>
  <si>
    <t>Indium In 111 Oxyquinoline (USAN, USP); Indium In-111 Oxyquinoline (FDA)</t>
  </si>
  <si>
    <t>CHEMBL1159</t>
  </si>
  <si>
    <t>Pinacidil (INN, USAN, FDA)</t>
  </si>
  <si>
    <t>Leo Pharmaceutical Products Ltd</t>
  </si>
  <si>
    <t>C02DG01</t>
  </si>
  <si>
    <t>C02DG01 [Cardiovascular System:Antihypertensives:Arteriolar Smooth Muscle, Agents Acting On:Guanidine derivatives]</t>
  </si>
  <si>
    <t>CC(N\C(=N/C#N)\Nc1ccncc1)C(C)(C)C</t>
  </si>
  <si>
    <t>CHEMBL1732</t>
  </si>
  <si>
    <t>Dihydroergotamine (BAN, INN); Dihydroergotamine Mesylate (FDA, USP, USAN); Dihydroergotamine Mesilate (JAN)</t>
  </si>
  <si>
    <t>Valeant Pharmaceuticals International; Novartis Pharmaceuticals Corp</t>
  </si>
  <si>
    <t>N02CA01; N02CA51</t>
  </si>
  <si>
    <t>N02CA01 [Nervous System:Analgesics:Antimigraine Preparations:Ergot alkaloids]; N02CA51 [Nervous System:Analgesics:Antimigraine Preparations:Ergot alkaloids]</t>
  </si>
  <si>
    <t>Anti-Adrenergic</t>
  </si>
  <si>
    <t>CN1C[C@@H](C[C@H]2[C@H]1Cc3c[nH]c4cccc2c34)C(=O)N[C@]5(C)O[C@@]6(O)[C@@H]7CCCN7C(=O)[C@H](Cc8ccccc8)N6C5=O</t>
  </si>
  <si>
    <t>CHEMBL1201335</t>
  </si>
  <si>
    <t>Glycopyrrolate (USAN, USP, FDA); Glycopyrronium Bromide (BAN, INN, JAN); Ritropirronium Bromide (INN)</t>
  </si>
  <si>
    <t>AHR-504</t>
  </si>
  <si>
    <t>Shionogi Inc; Merz Pharmaceuticals Llc; Baxter Healthcare Corp Anesthesia And Critical Care; Ah Robins Co</t>
  </si>
  <si>
    <t>R03BB06; A03AB02</t>
  </si>
  <si>
    <t>R03BB06 [Respiratory System:Drugs For Obstructive Airway Diseases:Other Drugs For Obstructive Airway Diseases, Inhalants:Anticholinergics]; A03AB02 [Alimentary Tract And Metabolism:Drugs For Functional Gastrointestinal Disorders:Drugs For Functional Gastrointestinal Disorders:Synthetic anticholinergics, quaternary ammonium compounds]</t>
  </si>
  <si>
    <t>C[N+]1(C)CCC(C1)OC(=O)C(O)(C2CCCC2)c3ccccc3</t>
  </si>
  <si>
    <t>CHEMBL2108035</t>
  </si>
  <si>
    <t>Incobotulinumtoxina (FDA, USAN)</t>
  </si>
  <si>
    <t>Merz Pharms</t>
  </si>
  <si>
    <t>CHEMBL86</t>
  </si>
  <si>
    <t>Metoclopramide (BAN, JAN, INN); Metoclopramide Hydrochloride (FDA, JAN, USAN, USP)</t>
  </si>
  <si>
    <t>AHR-3070-C</t>
  </si>
  <si>
    <t>Meda Pharmaceuticals Inc; Baxter Healthcare Corp Anesthesia Critical Care; Ani Pharmaceuticals Inc; Ah Robins Co; Salix Pharmaceuticals Inc</t>
  </si>
  <si>
    <t>A03FA01</t>
  </si>
  <si>
    <t>A03FA01 [Alimentary Tract And Metabolism:Drugs For Functional Gastrointestinal Disorders:Propulsives:Propulsives]</t>
  </si>
  <si>
    <t>CCN(CC)CCNC(=O)c1cc(Cl)c(N)cc1OC</t>
  </si>
  <si>
    <t>CHEMBL2221249</t>
  </si>
  <si>
    <t>Colistin (INN); Colistin Sulfate (FDA, USP)</t>
  </si>
  <si>
    <t>Parke Davis Div Warner Lambert Co; Jhp Pharmaceuticals Llc</t>
  </si>
  <si>
    <t>A07AA10; J01XB01</t>
  </si>
  <si>
    <t>A07AA10 [Alimentary Tract And Metabolism:Antidiarrheals, Intestinal Antiinflammatory/Antiinfective :Intestinal Antiinfectives:Antibiotics]; J01XB01 [Antiinfectives For Systemic Use:Antibacterials For Systemic Use:Other Antibacterials:Polymyxins]</t>
  </si>
  <si>
    <t>CCC(C)CCCCC(=O)N[C@@H](CCN)C(=O)N[C@@H](CN[C@@H](CCN)C(=O)N[C@H]1CCNC(=O)[C@@H](NC(=O)[C@H](CCN)NC(=O)[C@H](CCN)NC(=O)[C@H](CC(C)C)NC(=O)[C@@H](CC(C)C)NC(=O)[C@H](CCN)NC1=O)[C@@H](C)O)[C@@H](C)O.CC(C)CCCCC(=O)N[C@@H](CCN)C(=O)N[C@@H](CN[C@@H](CCN)C(=O)N[C@H]2CCNC(=O)[C@@H](NC(=O)[C@H](CCN)NC(=O)[C@H](CCN)NC(=O)[C@H](CC(C)C)NC(=O)[C@@H](CC(C)C)NC(=O)[C@H](CCN)NC2=O)[C@@H](C)O)[C@@H](C)O</t>
  </si>
  <si>
    <t>CHEMBL1201595</t>
  </si>
  <si>
    <t>Laronidase (FDA, USAN, INN)</t>
  </si>
  <si>
    <t>A16AB05</t>
  </si>
  <si>
    <t>A16AB05 [Alimentary Tract And Metabolism:Other Alimentary Tract And Metabolism Products:Other Alimentary Tract And Metabolism Products:Enzymes]</t>
  </si>
  <si>
    <t>CHEMBL1201586</t>
  </si>
  <si>
    <t>Palivizumab (BAN, FDA, INN)</t>
  </si>
  <si>
    <t>MEDI-493</t>
  </si>
  <si>
    <t>Medimmune Inc</t>
  </si>
  <si>
    <t>J06BB16</t>
  </si>
  <si>
    <t>J06BB16 [Antiinfectives For Systemic Use:Immune Sera And Immunoglobulins:Immunoglobulins:Specific immunoglobulins]</t>
  </si>
  <si>
    <t>CHEMBL1306</t>
  </si>
  <si>
    <t>Terconazole (BAN, FDA, INN, USAN)</t>
  </si>
  <si>
    <t>R-42470</t>
  </si>
  <si>
    <t>Nycomed Us Inc; Janssen Pharmaceuticals Inc</t>
  </si>
  <si>
    <t>G01AG02</t>
  </si>
  <si>
    <t>G01AG02 [Genito Urinary System And Sex Hormones:Gynecological Antiinfectives And Antiseptics:Antiinfectives And Antiseptics, Excl. Combinations:Triazole derivatives]</t>
  </si>
  <si>
    <t>CC(C)N1CCN(CC1)c2ccc(OC[C@H]3CO[C@@](Cn4cncn4)(O3)c5ccc(Cl)cc5Cl)cc2</t>
  </si>
  <si>
    <t>CHEMBL2108427</t>
  </si>
  <si>
    <t>Follicle Stimulating Hormone (BAN); Menotrophin (BAN); Menotropins (USAN, USP); Menotropins (FSH;Lh) (FDA)</t>
  </si>
  <si>
    <t>FSH; HMG</t>
  </si>
  <si>
    <t>Ortho Pharmaceutical; Organon USA Inc.; Organon; Ferring; Serono</t>
  </si>
  <si>
    <t>CHEMBL680</t>
  </si>
  <si>
    <t>Cefaclor (BAN, USP, INN, JAN, USAN, FDA)</t>
  </si>
  <si>
    <t>Compound 99638</t>
  </si>
  <si>
    <t>J01DC04</t>
  </si>
  <si>
    <t>J01DC04 [Antiinfectives For Systemic Use:Antibacterials For Systemic Use:Other Beta-Lactam Antibacterials:Second-generation cephalosporins]</t>
  </si>
  <si>
    <t>N[C@@H](C(=O)N[C@H]1[C@H]2SCC(=C(N2C1=O)C(=O)O)Cl)c3ccccc3</t>
  </si>
  <si>
    <t>CHEMBL2221312</t>
  </si>
  <si>
    <t>Gadoxetic Acid (INN); Gadoxetate Disodium (FDA, USAN)</t>
  </si>
  <si>
    <t>ZK-139834</t>
  </si>
  <si>
    <t>V08CA10</t>
  </si>
  <si>
    <t>V08CA10 [Various:Contrast Media:Magnetic Resonance Imaging Contrast Media:Paramagnetic contrast media]</t>
  </si>
  <si>
    <t>CHEMBL592</t>
  </si>
  <si>
    <t>Levorphanol (BAN, INN); Levorphanol Tartrate (FDA, USP)</t>
  </si>
  <si>
    <t>CN1CC[C@]23CCCC[C@H]2[C@H]1Cc4ccc(O)cc34</t>
  </si>
  <si>
    <t>CHEMBL2146121</t>
  </si>
  <si>
    <t>Calcium (FDA)</t>
  </si>
  <si>
    <t>[Ca]</t>
  </si>
  <si>
    <t>CHEMBL2105745</t>
  </si>
  <si>
    <t>Glycerol Phenylbutyrate (FDA, INN, USAN)</t>
  </si>
  <si>
    <t>HPN-100</t>
  </si>
  <si>
    <t>Hyperion Therapeutics</t>
  </si>
  <si>
    <t>A16AX09</t>
  </si>
  <si>
    <t>A16AX09 [Alimentary Tract And Metabolism:Other Alimentary Tract And Metabolism Products:Other Alimentary Tract And Metabolism Products:Various alimentary tract and metabolism products]</t>
  </si>
  <si>
    <t>O=C(CCCc1ccccc1)OCC(COC(=O)CCCc2ccccc2)OC(=O)CCCc3ccccc3</t>
  </si>
  <si>
    <t>CHEMBL686</t>
  </si>
  <si>
    <t>Mefenamic Acid (BAN, INN, JAN, USAN, USP, FDA)</t>
  </si>
  <si>
    <t>CI-473; CN-35355; INF-3355</t>
  </si>
  <si>
    <t>M01AG01</t>
  </si>
  <si>
    <t>M01AG01 [Musculo-Skeletal System:Antiinflammatory And Antirheumatic Products:Antiinflammatory And Antirheumatic Products, Non-Steroids:Fenamates]</t>
  </si>
  <si>
    <t>Cc1cccc(Nc2ccccc2C(=O)O)c1C</t>
  </si>
  <si>
    <t>CHEMBL1201543</t>
  </si>
  <si>
    <t>Insulin Zinc Susp Semisynthetic Purified Human (FDA)</t>
  </si>
  <si>
    <t>CHEMBL1201420</t>
  </si>
  <si>
    <t>Urokinase (BAN, FDA, USAN, INN)</t>
  </si>
  <si>
    <t>Microbix Biosystems Inc</t>
  </si>
  <si>
    <t>B01AD04</t>
  </si>
  <si>
    <t>B01AD04 [Blood And Blood Forming Organs:Antithrombotic Agents:Antithrombotic Agents:Enzymes]</t>
  </si>
  <si>
    <t>Plasminogen Activator</t>
  </si>
  <si>
    <t>CHEMBL1201608</t>
  </si>
  <si>
    <t>Muromonab-Cd3 (FDA, USAN, INN)</t>
  </si>
  <si>
    <t>OKT-3</t>
  </si>
  <si>
    <t>Ortho Biotech</t>
  </si>
  <si>
    <t>L04AA02</t>
  </si>
  <si>
    <t>L04AA02 [Antineoplastic And Immunomodulating Agents:Immunosuppressants:Immunosuppressants:Selective immunosuppressants]</t>
  </si>
  <si>
    <t>Monoclonal Antibody (immunosuppressant)</t>
  </si>
  <si>
    <t>CHEMBL55643</t>
  </si>
  <si>
    <t>Copper (FDA)</t>
  </si>
  <si>
    <t>Teva Womens Health Inc; Gd Searle Llc</t>
  </si>
  <si>
    <t>CHEMBL698</t>
  </si>
  <si>
    <t>Amethocaine (BAN); Tetracaine (BAN, FDA, INN, USP); Amethocaine Hydrochloride (BAN); Tetracaine Hydrochloride (BAN, JAN, USP)</t>
  </si>
  <si>
    <t>Schering-Plough Animal Health; Galderma Laboratories Lp; Ciba Vision, Us Ophthalmics; Alcon; Zars Pharma Inc</t>
  </si>
  <si>
    <t>C05AD02; N01BA03; D04AB06; S01HA03</t>
  </si>
  <si>
    <t>C05AD02 [Cardiovascular System:Vasoprotectives:Agents For Treatment Of Hemorrhoids And Anal :Local anesthetics]; N01BA03 [Nervous System:Anesthetics:Anesthetics, Local:Esters of aminobenzoic acid]; D04AB06 [Dermatologicals:Antipruritics, Incl. Antihistamines, Anesthetics, Etc.:Antipruritics, Incl. Antihistamines, Anesthetics, Etc.:Anesthetics for topical use]; S01HA03 [Sensory Organs:Ophthalmologicals:Local Anesthetics:Local anesthetics]</t>
  </si>
  <si>
    <t>Anesthetic (topical); Anesthetic (local)</t>
  </si>
  <si>
    <t>CCCCNc1ccc(cc1)C(=O)OCCN(C)C</t>
  </si>
  <si>
    <t>CHEMBL1401</t>
  </si>
  <si>
    <t>Nitazoxanide (BAN, FDA, INN, USAN)</t>
  </si>
  <si>
    <t>PH-5776</t>
  </si>
  <si>
    <t>Romark Laboratories</t>
  </si>
  <si>
    <t>P01AX11</t>
  </si>
  <si>
    <t>P01AX11 [Antiparasitic Products, Insecticides And Repellents:Antiprotozoals:Agents Against Amoebiasis And Other Protozoal Diseases:Other agents against amoebiasis and other protozoal diseases]</t>
  </si>
  <si>
    <t>CC(=O)Oc1ccccc1C(=O)Nc2ncc(s2)[N+](=O)[O-]</t>
  </si>
  <si>
    <t>CHEMBL175247</t>
  </si>
  <si>
    <t>Orlistat (FDA, BAN, INN, USAN)</t>
  </si>
  <si>
    <t>Ro-180647002; Ro-18-0647-002</t>
  </si>
  <si>
    <t>Hoffmann La Roche Inc; GlaxoSmithKline Consumer Healthcare</t>
  </si>
  <si>
    <t>A08AB01</t>
  </si>
  <si>
    <t>A08AB01 [Alimentary Tract And Metabolism:Antiobesity Preparations, Excl. Diet Products:Antiobesity Preparations, Excl. Diet Products:Peripherally acting antiobesity products]</t>
  </si>
  <si>
    <t>Inhibitor (pancreatic lipase)</t>
  </si>
  <si>
    <t>CCCCCCCCCCC[C@@H](C[C@@H]1OC(=O)[C@H]1CCCCCC)OC(=O)[C@H](CC(C)C)NC=O</t>
  </si>
  <si>
    <t>CHEMBL271227</t>
  </si>
  <si>
    <t>Abiraterone Acetate (FDA, USAN)</t>
  </si>
  <si>
    <t>CB-7630</t>
  </si>
  <si>
    <t>Janssen Biotech Inc</t>
  </si>
  <si>
    <t>L02BX03</t>
  </si>
  <si>
    <t>L02BX03 [Antineoplastic And Immunomodulating Agents:Endocrine Therapy:Hormone Antagonists And Related Agents:Other hormone antagonists and related agents]</t>
  </si>
  <si>
    <t>CC(=O)O[C@H]1CC[C@]2(C)[C@H]3CC[C@@]4(C)[C@@H](CC=C4c5cccnc5)[C@@H]3CC=C2C1</t>
  </si>
  <si>
    <t>CHEMBL1200553</t>
  </si>
  <si>
    <t>Cupric Chloride (FDA, USP)</t>
  </si>
  <si>
    <t>Supplement (trace mineral)</t>
  </si>
  <si>
    <t>CHEMBL266481</t>
  </si>
  <si>
    <t>Glucagon (BAN, JAN, USP, INN); Glucagon Recombinant (FDA)</t>
  </si>
  <si>
    <t>CSCC[C@H](NC(=O)[C@H](CC(C)C)NC(=O)[C@H](Cc1c[nH]c2ccccc12)NC(=O)[C@H](CCC(=O)N)NC(=O)[C@@H](NC(=O)[C@H](Cc3ccccc3)NC(=O)[C@H](CC(=O)O)NC(=O)[C@H](CCC(=O)N)NC(=O)[C@H](C)NC(=O)[C@H](CCCN=C(N)N)NC(=O)[C@H](CCCN=C(N)N)NC(=O)[C@H](CO)NC(=O)[C@H](CC(=O)O)NC(=O)[C@H](CC(C)C)NC(=O)[C@H](Cc4ccc(O)cc4)NC(=O)[C@H](CCCCN)NC(=O)[C@H](CO)NC(=O)[C@H](Cc5ccc(O)cc5)NC(=O)[C@H](CC(=O)O)NC(=O)[C@H](CO)NC(=O)[C@@H](NC(=O)[C@H](Cc6ccccc6)NC(=O)[C@@H](NC(=O)CNC(=O)[C@H](CCC(=O)N)NC(=O)[C@H](CO)NC(=O)[C@@H](N)Cc7c[nH]cn7)[C@@H](C)O)[C@@H](C)O)C(C)C)C(=O)N[C@@H](CC(=O)N)C(=O)N[C@@H]([C@@H](C)O)C(=O)O</t>
  </si>
  <si>
    <t>CHEMBL2110575</t>
  </si>
  <si>
    <t>Technetium Tc 99m Disofenin (USP); Technetium Tc-99m Disofenin Kit (FDA)</t>
  </si>
  <si>
    <t>V09DA01</t>
  </si>
  <si>
    <t>V09DA01 [Various:Diagnostic Radiopharmaceuticals:Hepatic And Reticulo Endothelial System:Technetium (99mTc) compounds]</t>
  </si>
  <si>
    <t>Diagnostic Aid (hepatobiliary function determination); Radioactive Agent</t>
  </si>
  <si>
    <t>CHEMBL344159</t>
  </si>
  <si>
    <t>Tolvaptan (FDA, INN, USAN)</t>
  </si>
  <si>
    <t>OPC-41061</t>
  </si>
  <si>
    <t>Otsuka America Pharmaceutical Inc</t>
  </si>
  <si>
    <t>C03XA01</t>
  </si>
  <si>
    <t>C03XA01 [Cardiovascular System:Diuretics:Other Diuretics:Vasopressin antagonists]</t>
  </si>
  <si>
    <t>Cc1ccccc1C(=O)Nc2ccc(C(=O)N3CCCC(O)c4cc(Cl)ccc34)c(C)c2</t>
  </si>
  <si>
    <t>CHEMBL1542</t>
  </si>
  <si>
    <t>Azathioprine (BAN, JAN, USAN, USP, FDA, INN); Azathioprine Sodium (FDA, USP)</t>
  </si>
  <si>
    <t>BW-57-322</t>
  </si>
  <si>
    <t>L04AX01</t>
  </si>
  <si>
    <t>L04AX01 [Antineoplastic And Immunomodulating Agents:Immunosuppressants:Immunosuppressants:Other immunosuppressants]</t>
  </si>
  <si>
    <t>Cn1cnc(c1Sc2ncnc3[nH]cnc23)N(=O)=O</t>
  </si>
  <si>
    <t>CHEMBL1015</t>
  </si>
  <si>
    <t>Azovan Blue (BAN); Evans Blue (USP, FDA)</t>
  </si>
  <si>
    <t>Cc1cc(ccc1N=Nc2ccc3c(cc(c(N)c3c2O)S(=O)(=O)O)S(=O)(=O)O)c4ccc(N=Nc5ccc6c(cc(c(N)c6c5O)S(=O)(=O)O)S(=O)(=O)O)c(C)c4</t>
  </si>
  <si>
    <t>CHEMBL1201195</t>
  </si>
  <si>
    <t>Cefmetazole (USAN, USP, INN); Cefmetazole Sodium (FDA, USP, JAN, USAN)</t>
  </si>
  <si>
    <t>U-72791; U-72791A</t>
  </si>
  <si>
    <t>J01DC09</t>
  </si>
  <si>
    <t>J01DC09 [Antiinfectives For Systemic Use:Antibacterials For Systemic Use:Other Beta-Lactam Antibacterials:Second-generation cephalosporins]</t>
  </si>
  <si>
    <t>CO[C@]1(NC(=O)CSCC#N)[C@H]2SCC(=C(N2C1=O)C(=O)O)CSc3nnnn3C</t>
  </si>
  <si>
    <t>Diagnostic Aid (radiopaque medium, cholecystographic)</t>
  </si>
  <si>
    <t>CHEMBL1201594</t>
  </si>
  <si>
    <t>Rasburicase (BAN, FDA, USAN, INN)</t>
  </si>
  <si>
    <t>SR-29142</t>
  </si>
  <si>
    <t>Sanofi-Synthelabo Inc</t>
  </si>
  <si>
    <t>V03AF07</t>
  </si>
  <si>
    <t>V03AF07 [Various:All Other Therapeutic Products:All Other Therapeutic Products:Detoxifying agents for antineoplastic treatment]</t>
  </si>
  <si>
    <t>CHEMBL1201621</t>
  </si>
  <si>
    <t>Somatropin (BAN, FDA, USAN, USP, INN); Somatropin Recombinant (FDA)</t>
  </si>
  <si>
    <t>CB-311</t>
  </si>
  <si>
    <t>Ferring Pharmaceuticals Inc; Emd Serono Inc; Eli Lilly And Co; Cangene Corp; Genentech Inc</t>
  </si>
  <si>
    <t>growth hormone derivatives</t>
  </si>
  <si>
    <t>H01AC01</t>
  </si>
  <si>
    <t>H01AC01 [Systemic Hormonal Preparations, Excl. :Pituitary And Hypothalamic Hormones And Analogues:Anterior Pituitary Lobe Hormones And Analogues:Somatropin and somatropin agonists]</t>
  </si>
  <si>
    <t>Hormone (growth)</t>
  </si>
  <si>
    <t>Berlex</t>
  </si>
  <si>
    <t>Johnson &amp; Johnson; Centocor</t>
  </si>
  <si>
    <t>CHEMBL575</t>
  </si>
  <si>
    <t>Methicillin (BAN); Methicillin Sodium (USAN, USP, FDA); Meticillin (INN); Meticillin Sodium (JAN)</t>
  </si>
  <si>
    <t>BRL-1241; SQ-16123; X-1497</t>
  </si>
  <si>
    <t>J01CF03</t>
  </si>
  <si>
    <t>J01CF03 [Antiinfectives For Systemic Use:Antibacterials For Systemic Use:Beta-Lactam Antibacterials, Penicillins:Beta-lactamase resistant penicillins]</t>
  </si>
  <si>
    <t>COc1cccc(OC)c1C(=O)N[C@H]2[C@H]3SC(C)(C)[C@@H](N3C2=O)C(=O)O</t>
  </si>
  <si>
    <t>CHEMBL1201197</t>
  </si>
  <si>
    <t>Alatrofloxacin (INN); Alatrofloxacin Mesylate (FDA, USAN)</t>
  </si>
  <si>
    <t>CP-116517 -27; CP-116517-27</t>
  </si>
  <si>
    <t>Pfizer Chemicals Div Pfizer Inc</t>
  </si>
  <si>
    <t>C[C@H](N)C(=O)N[C@@H](C)C(=O)N[C@H]1[C@@H]2CN(C[C@H]12)c3nc4N(C=C(C(=O)O)C(=O)c4cc3F)c5ccc(F)cc5F</t>
  </si>
  <si>
    <t>CHEMBL1201136</t>
  </si>
  <si>
    <t>Titanium Dioxide (FDA, USP)</t>
  </si>
  <si>
    <t>CHEMBL1200969</t>
  </si>
  <si>
    <t>Dutasteride (FDA, BAN, INN, USAN)</t>
  </si>
  <si>
    <t>GG-745; GI-198745</t>
  </si>
  <si>
    <t>G04CB02</t>
  </si>
  <si>
    <t>G04CB02 [Genito Urinary System And Sex Hormones:Urologicals:Drugs Used In Benign Prostatic Hypertrophy:Testosterone-5-alpha reductase inhibitors]</t>
  </si>
  <si>
    <t>C[C@]12CC[C@H]3[C@@H](CC[C@H]4NC(=O)C=C[C@]34C)[C@@H]1CC[C@@H]2C(=O)Nc5cc(ccc5C(F)(F)F)C(F)(F)F</t>
  </si>
  <si>
    <t>CHEMBL1000</t>
  </si>
  <si>
    <t>Cetirizine (BAN, INN); Cetirizine Hydrochloride (FDA, USAN)</t>
  </si>
  <si>
    <t>P-071</t>
  </si>
  <si>
    <t>Mcneil Consumer Products Co Div Mcneilab Inc; Mcneil Consumer Healthcare Div Mcneil Ppc Inc; Mcneil Consumer Healthcare; Banner Pharmacaps Inc</t>
  </si>
  <si>
    <t>R06AE07</t>
  </si>
  <si>
    <t>R06AE07 [Respiratory System:Antihistamines For Systemic Use:Antihistamines For Systemic Use:Piperazine derivatives]</t>
  </si>
  <si>
    <t>OC(=O)COCCN1CCN(CC1)C(c2ccccc2)c3ccc(Cl)cc3</t>
  </si>
  <si>
    <t>CHEMBL22</t>
  </si>
  <si>
    <t>Trimethoprim (BAN, FDA, INN, JAN, USAN, USP); Trimethoprim Hydrochloride (FDA); Trimethoprim Sulfate (FDA, USP, USAN)</t>
  </si>
  <si>
    <t>BW-56-72; BW-5672; TCMDC-125538; BW-72U</t>
  </si>
  <si>
    <t>Heather Drug Co Inc; Fsc Laboratories Inc; Allergan Inc; Able Laboratories Inc; Monarch Pharmaceuticals Inc</t>
  </si>
  <si>
    <t>J01EA01</t>
  </si>
  <si>
    <t>J01EA01 [Antiinfectives For Systemic Use:Antibacterials For Systemic Use:Sulfonamides And Trimethoprim:Trimethoprim and derivatives]</t>
  </si>
  <si>
    <t>COc1cc(Cc2cnc(N)nc2N)cc(OC)c1OC</t>
  </si>
  <si>
    <t>CHEMBL1201256</t>
  </si>
  <si>
    <t>Trimethobenzamide (INN); Trimethobenzamide Hydrochloride (FDA, USP)</t>
  </si>
  <si>
    <t>King Pharmaceuticals Inc; Jhp Pharmaceuticals Llc</t>
  </si>
  <si>
    <t>COc1cc(cc(OC)c1OC)C(=O)NCc2ccc(OCCN(C)C)cc2</t>
  </si>
  <si>
    <t>CHEMBL53</t>
  </si>
  <si>
    <t>Apomorphine (BAN); Apomorphine Hydrochloride (USP, FDA)</t>
  </si>
  <si>
    <t>Us Worldmeds Llc</t>
  </si>
  <si>
    <t>G04BE07; N04BC07</t>
  </si>
  <si>
    <t>G04BE07 [Genito Urinary System And Sex Hormones:Urologicals:Urologicals:Drugs used in erectile dysfunction]; N04BC07 [Nervous System:Anti-Parkinson Drugs:Dopaminergic Agents:Dopamine agonists]</t>
  </si>
  <si>
    <t>Emetic</t>
  </si>
  <si>
    <t>CN1CCc2cccc3c2[C@H]1Cc4ccc(O)c(O)c34</t>
  </si>
  <si>
    <t>CHEMBL1201075</t>
  </si>
  <si>
    <t>Ioxilan (FDA, USP, INN, USAN)</t>
  </si>
  <si>
    <t>V08AB12</t>
  </si>
  <si>
    <t>V08AB12 [Various:Contrast Media:X-Ray Contrast Media, Iodinated:Watersoluble, nephrotropic, low osmolar X-ray contrast media]</t>
  </si>
  <si>
    <t>CC(=O)N(CC(O)CO)c1c(I)c(C(=O)NCCO)c(I)c(C(=O)NCC(O)CO)c1I</t>
  </si>
  <si>
    <t>CHEMBL288441</t>
  </si>
  <si>
    <t>Bosutinib Monohydrate (FDA); Bosutinib (INN, USAN)</t>
  </si>
  <si>
    <t>SKI-606</t>
  </si>
  <si>
    <t>L01XE14</t>
  </si>
  <si>
    <t>L01XE14 [Antineoplastic And Immunomodulating Agents:Antineoplastic Agents:Other Antineoplastic Agents:Protein kinase inhibitors]</t>
  </si>
  <si>
    <t>COc1cc(Nc2c(cnc3cc(OCCCN4CCN(C)CC4)c(OC)cc23)C#N)c(Cl)cc1Cl</t>
  </si>
  <si>
    <t>CHEMBL1042</t>
  </si>
  <si>
    <t>Cholecalciferol (BAN, FDA, JAN, USP); Colecalciferol (BAN, INN)</t>
  </si>
  <si>
    <t>Sandoz Canada Inc; Merck And Co Inc</t>
  </si>
  <si>
    <t>A11CC05</t>
  </si>
  <si>
    <t>A11CC05 [Alimentary Tract And Metabolism:Vitamins:Vitamin A And D, Incl. Combinations Of The Two:Vitamin D and analogues]</t>
  </si>
  <si>
    <t>Vitamin (antirachitic)</t>
  </si>
  <si>
    <t>CC(C)CCC[C@@H](C)[C@H]1CC[C@H]2\C(=C\C=C/3\C[C@@H](O)CCC3=C)\CCC[C@]12C</t>
  </si>
  <si>
    <t>CHEMBL1536</t>
  </si>
  <si>
    <t>Ergocalciferol (BAN, FDA, INN, JAN, USP)</t>
  </si>
  <si>
    <t>Hospira Inc; Hoffmann La Roche Inc; Astrazeneca Lp; Abraxis Pharmaceutical Products; Sanofi Aventis Us Llc</t>
  </si>
  <si>
    <t>A11CC01</t>
  </si>
  <si>
    <t>A11CC01 [Alimentary Tract And Metabolism:Vitamins:Vitamin A And D, Incl. Combinations Of The Two:Vitamin D and analogues]</t>
  </si>
  <si>
    <t>CC(C)[C@@H](C)\C=C\[C@@H](C)[C@H]1CC[C@H]2\C(=C\C=C/3\C[C@@H](O)CCC3=C)\CCC[C@]12C</t>
  </si>
  <si>
    <t>CHEMBL1200747</t>
  </si>
  <si>
    <t>Ammonium Lactate (FDA, USAN)</t>
  </si>
  <si>
    <t>BMS-186091</t>
  </si>
  <si>
    <t>[NH4+].CC(O)C(=O)[O-]</t>
  </si>
  <si>
    <t>CHEMBL220491</t>
  </si>
  <si>
    <t>Brinzolamide (BAN, FDA, INN, USAN, USP)</t>
  </si>
  <si>
    <t>AL-4862</t>
  </si>
  <si>
    <t>Alcon Pharmaceuticals Ltd</t>
  </si>
  <si>
    <t>S01EC04</t>
  </si>
  <si>
    <t>S01EC04 [Sensory Organs:Ophthalmologicals:Antiglaucoma Preparations And Miotics:Carbonic anhydrase inhibitors]</t>
  </si>
  <si>
    <t>CCN[C@H]1CN(CCCOC)S(=O)(=O)c2sc(cc12)S(=O)(=O)N</t>
  </si>
  <si>
    <t>CHEMBL924</t>
  </si>
  <si>
    <t>Zoledronic Acid (BAN, INN, USAN, FDA); Zoledronate Disodium (USAN); Zoledronate Trisodium (USAN)</t>
  </si>
  <si>
    <t>CGP-42446; CGP-42446A; CGP-42446B</t>
  </si>
  <si>
    <t>Novartis Pharmaceuticals Corp; Ciba-Geigy</t>
  </si>
  <si>
    <t>M05BA08</t>
  </si>
  <si>
    <t>M05BA08 [Musculo-Skeletal System:Drugs For Treatment Of Bone Diseases:Drugs Affecting Bone Structure And Mineralization:Bisphosphonates]</t>
  </si>
  <si>
    <t>Osteoporosis Therapy Adjunct; Bone Resorption Inhibitor</t>
  </si>
  <si>
    <t>OC(Cn1ccnc1)(P(=O)(O)O)P(=O)(O)O</t>
  </si>
  <si>
    <t>CHEMBL1201112</t>
  </si>
  <si>
    <t>Nelarabine (FDA, BAN, INN, USAN)</t>
  </si>
  <si>
    <t>506U; MAY</t>
  </si>
  <si>
    <t>SmithKline Beecham Corp Dba GlaxoSmithKline</t>
  </si>
  <si>
    <t>L01BB07</t>
  </si>
  <si>
    <t>L01BB07 [Antineoplastic And Immunomodulating Agents:Antineoplastic Agents:Antimetabolites:Purine analogues]</t>
  </si>
  <si>
    <t>COc1nc(N)nc2c1ncn2[C@@H]3O[C@H](CO)[C@@H](O)[C@@H]3O</t>
  </si>
  <si>
    <t>CHEMBL1047</t>
  </si>
  <si>
    <t>Alpha-Tocopherol Acetate (FDA); Tocopherol Acetate (FDA)</t>
  </si>
  <si>
    <t>Sandoz Canada Inc</t>
  </si>
  <si>
    <t>CC(C)CCC[C@@H](C)CCC[C@@H](C)CCC[C@]1(C)CCc2c(C)c(OC(=O)C)c(C)c(C)c2O1</t>
  </si>
  <si>
    <t>CHEMBL1200443</t>
  </si>
  <si>
    <t>Procaine Merethoxylline (FDA)</t>
  </si>
  <si>
    <t>CHEMBL1201750</t>
  </si>
  <si>
    <t>Regadenoson (BAN, FDA, INN, USAN)</t>
  </si>
  <si>
    <t>CVT-3146</t>
  </si>
  <si>
    <t>C01EB21</t>
  </si>
  <si>
    <t>C01EB21 [Cardiovascular System:Cardiac Therapy:Other Cardiac Preparations:Other cardiac preparations]</t>
  </si>
  <si>
    <t>CNC(=O)c1cnn(c1)c2nc(N)c3ncn(C4OC(CO)C(O)C4O)c3n2</t>
  </si>
  <si>
    <t>CHEMBL1483</t>
  </si>
  <si>
    <t>Albendazole (BAN, FDA, INN, JAN, USAN, USP)</t>
  </si>
  <si>
    <t>SK&amp;F 62979; SK&amp;F-62979</t>
  </si>
  <si>
    <t>Corepharma Llc</t>
  </si>
  <si>
    <t>P02CA03</t>
  </si>
  <si>
    <t>P02CA03 [Antiparasitic Products, Insecticides And Repellents:Anthelmintics:Antinematodal Agents:Benzimidazole derivatives]</t>
  </si>
  <si>
    <t>CCCSc1ccc2nc(NC(=O)OC)[nH]c2c1</t>
  </si>
  <si>
    <t>CHEMBL1201485</t>
  </si>
  <si>
    <t>Soybean Oil (FDA, USP)</t>
  </si>
  <si>
    <t>Fresenius Kabi Deutschland Gmbh; Baxter Healthcare Corp; B Braun Medical Inc; Alpha Therapeutic Corp; Hospira Inc</t>
  </si>
  <si>
    <t>CHEMBL1200490</t>
  </si>
  <si>
    <t>Cetrorelix (BAN, INN, FDA); Cetrorelix Acetate (USAN)</t>
  </si>
  <si>
    <t>D-20761; NS-75A; SB-075 Acetate</t>
  </si>
  <si>
    <t>H01CC02</t>
  </si>
  <si>
    <t>H01CC02 [Systemic Hormonal Preparations, Excl. :Pituitary And Hypothalamic Hormones And Analogues:Hypothalamic Hormones:Anti-gonadotropin-releasing hormones]</t>
  </si>
  <si>
    <t>CC(C)C[C@H](NC(=O)[C@@H](CCCNC(=O)N)NC(=O)[C@H](Cc1ccc(O)cc1)NC(=O)[C@H](CO)NC(=O)[C@@H](Cc2cccnc2)NC(=O)[C@@H](Cc3ccc(Cl)cc3)NC(=O)[C@@H](Cc4ccc5ccccc5c4)NC(=O)C)C(=O)N[C@@H](CCCNC(=N)N)C(=O)N6CCC[C@H]6C(=O)N[C@H](C)C(=O)N</t>
  </si>
  <si>
    <t>antivirals/antiparkinsonians (adamantane derivatives)</t>
  </si>
  <si>
    <t>CHEMBL2219415</t>
  </si>
  <si>
    <t>Gadoterate Meglumine (FDA, USAN)</t>
  </si>
  <si>
    <t>P-449</t>
  </si>
  <si>
    <t>Guerbet</t>
  </si>
  <si>
    <t>CHEMBL1200555</t>
  </si>
  <si>
    <t>Iotrolan (FDA, BAN, INN, JAN, USAN)</t>
  </si>
  <si>
    <t>ZK-39482</t>
  </si>
  <si>
    <t>V08AB06</t>
  </si>
  <si>
    <t>V08AB06 [Various:Contrast Media:X-Ray Contrast Media, Iodinated:Watersoluble, nephrotropic, low osmolar X-ray contrast media]</t>
  </si>
  <si>
    <t>CN(C(=O)CC(=O)N(C)c1c(I)c(C(=O)NC(CO)C(O)CO)c(I)c(C(=O)NC(CO)C(O)CO)c1I)c2c(I)c(C(=O)NC(CO)C(O)CO)c(I)c(C(=O)NC(CO)C(O)CO)c2I</t>
  </si>
  <si>
    <t>CHEMBL1201648</t>
  </si>
  <si>
    <t>Amylase (Pancrelipase) (FDA)</t>
  </si>
  <si>
    <t>Novartis Pharma Ag; Novartis</t>
  </si>
  <si>
    <t>CHEMBL1197</t>
  </si>
  <si>
    <t>Hexylcaine (INN); Hexylcaine Hydrochloride (FDA, USP)</t>
  </si>
  <si>
    <t>CC(CNC1CCCCC1)OC(=O)c2ccccc2</t>
  </si>
  <si>
    <t>CHEMBL1085</t>
  </si>
  <si>
    <t>Acetophenazine (INN); Acetophenazine Maleate (FDA, USP, USAN)</t>
  </si>
  <si>
    <t>SCH-6673</t>
  </si>
  <si>
    <t>N05AB07</t>
  </si>
  <si>
    <t>N05AB07 [Nervous System:Psycholeptics:Antipsychotics:Phenothiazines with piperazine structure]</t>
  </si>
  <si>
    <t>CC(=O)c1ccc2Sc3ccccc3N(CCCN4CCN(CCO)CC4)c2c1</t>
  </si>
  <si>
    <t>CHEMBL1199324</t>
  </si>
  <si>
    <t>Fosaprepitant (INN); Fosaprepitant Dimeglumine (FDA, USAN)</t>
  </si>
  <si>
    <t>MK-0517</t>
  </si>
  <si>
    <t>fos-; -tant</t>
  </si>
  <si>
    <t>phosphoro-derivatives; tachykinin (neurokinin) receptor antagonists: NK1 receptor antagonists</t>
  </si>
  <si>
    <t>fos-; -tant (-pitant)</t>
  </si>
  <si>
    <t>C[C@@H](O[C@H]1OCCN(CC2=NN(C(=O)N2)P(=O)(O)O)[C@H]1c3ccc(F)cc3)c4cc(cc(c4)C(F)(F)F)C(F)(F)F</t>
  </si>
  <si>
    <t>CHEMBL374478</t>
  </si>
  <si>
    <t>Rifampicin (BAN, INN, JAN); Rifampin (FDA, USAN, USP)</t>
  </si>
  <si>
    <t>BA-411661E; BA-41166E; L-5103; L-5103-LEPETIT</t>
  </si>
  <si>
    <t>Sanofi Aventis Us Llc; Prosam Labs Llc</t>
  </si>
  <si>
    <t>-pin(e); rifa-</t>
  </si>
  <si>
    <t>tricyclic compounds; antibiotics (rifamycin derivatives)</t>
  </si>
  <si>
    <t>J04AB02</t>
  </si>
  <si>
    <t>J04AB02 [Antiinfectives For Systemic Use:Antimycobacterials:Drugs For Treatment Of Tuberculosis:Antibiotics]</t>
  </si>
  <si>
    <t>CO[C@H]1\C=C\O[C@@]2(C)Oc3c(C)c(O)c4c(O)c(NC(=O)\C(=C/C=C/[C@H](C)[C@H](O)[C@@H](C)[C@@H](O)[C@@H](C)[C@H](OC(=O)C)[C@@H]1C)\C)c(\C=N\N5CCN(C)CC5)c(O)c4c3C2=O</t>
  </si>
  <si>
    <t>CHEMBL1908359</t>
  </si>
  <si>
    <t>Sodium Monofluorophosphate (FDA, USP)</t>
  </si>
  <si>
    <t>A01AA02; A12CD02</t>
  </si>
  <si>
    <t>A01AA02 [Alimentary Tract And Metabolism:Stomatological Preparations:Stomatological Preparations:Caries prophylactic agents]; A12CD02 [Alimentary Tract And Metabolism:Mineral Supplements:Other Mineral Supplements:Fluoride]</t>
  </si>
  <si>
    <t>[Na+].[Na+].[O-]P(=O)([O-])F</t>
  </si>
  <si>
    <t>CHEMBL2108888</t>
  </si>
  <si>
    <t>Agalsidase Beta (FDA, INN)</t>
  </si>
  <si>
    <t>A16AB04</t>
  </si>
  <si>
    <t>A16AB04 [Alimentary Tract And Metabolism:Other Alimentary Tract And Metabolism Products:Other Alimentary Tract And Metabolism Products:Enzymes]</t>
  </si>
  <si>
    <t>CHEMBL1449</t>
  </si>
  <si>
    <t>Ticarcillin (BAN, INN); Ticarcillin Disodium (FDA, USP, USAN); Ticarcillin Sodium (JAN); Ticarcillin Monosodium (USP)</t>
  </si>
  <si>
    <t>BRL-2288</t>
  </si>
  <si>
    <t>J01CA13</t>
  </si>
  <si>
    <t>J01CA13 [Antiinfectives For Systemic Use:Antibacterials For Systemic Use:Beta-Lactam Antibacterials, Penicillins:Penicillins with extended spectrum]</t>
  </si>
  <si>
    <t>CC1(C)S[C@@H]2[C@H](NC(=O)[C@H](C(=O)O)c3ccsc3)C(=O)N2[C@H]1C(=O)O</t>
  </si>
  <si>
    <t>CHEMBL838</t>
  </si>
  <si>
    <t>Benazepril (BAN, INN); Benazepril Hydrochloride (JAN, USAN, FDA)</t>
  </si>
  <si>
    <t>CGS-14824A; CGS-14824A HCL</t>
  </si>
  <si>
    <t>Us Pharmaceuticals Holdings I Llc; Novartis Pharmaceuticals Corp</t>
  </si>
  <si>
    <t>C09AA07</t>
  </si>
  <si>
    <t>C09AA07 [Cardiovascular System:Agents Acting On The Renin-Angiotensin System:Ace Inhibitors, Plain:ACE inhibitors, plain]</t>
  </si>
  <si>
    <t>CCOC(=O)[C@H](CCc1ccccc1)N[C@H]2CCc3ccccc3N(CC(=O)O)C2=O</t>
  </si>
  <si>
    <t>CHEMBL708</t>
  </si>
  <si>
    <t>Ziprasidone (BAN, INN); Ziprasidone Hydrochloride (USAN, FDA); Ziprasidone Mesylate (FDA, USAN)</t>
  </si>
  <si>
    <t>CP-88059; CP-880591; CP-88059-1; CP-8805927; CP-88059-27</t>
  </si>
  <si>
    <t>antipsychotic with binding activity on serotonin (5HT2A) and dopamine (D2) receptors</t>
  </si>
  <si>
    <t>N05AE04</t>
  </si>
  <si>
    <t>N05AE04 [Nervous System:Psycholeptics:Antipsychotics:Indole derivatives]</t>
  </si>
  <si>
    <t>Clc1cc2NC(=O)Cc2cc1CCN3CCN(CC3)c4nsc5ccccc45</t>
  </si>
  <si>
    <t>CHEMBL177</t>
  </si>
  <si>
    <t>Amikacin (BAN, INN, USP); Amikacin Sulfate (FDA, USP, JAN, USAN)</t>
  </si>
  <si>
    <t>BB-K8</t>
  </si>
  <si>
    <t>D06AX12; J01GB06; S01AA21</t>
  </si>
  <si>
    <t>D06AX12 [Dermatologicals:Antibiotics And Chemotherapeutics For Dermatological Use:Antibiotics For Topical Use:Other antibiotics for topical use]; J01GB06 [Antiinfectives For Systemic Use:Antibacterials For Systemic Use:Aminoglycoside Antibacterials:Other aminoglycosides]; S01AA21 [Sensory Organs:Ophthalmologicals:Antiinfectives:Antibiotics]</t>
  </si>
  <si>
    <t>NCC[C@H](O)C(=O)N[C@@H]1C[C@H](N)[C@@H](O[C@H]2O[C@H](CN)[C@@H](O)[C@H](O)[C@H]2O)[C@H](O)[C@H]1O[C@H]3O[C@H](CO)[C@@H](O)[C@H](N)[C@H]3O</t>
  </si>
  <si>
    <t>CHEMBL668</t>
  </si>
  <si>
    <t>Protriptyline (BAN, INN); Protriptyline Hydrochloride (FDA, USP, USAN)</t>
  </si>
  <si>
    <t>MK-240</t>
  </si>
  <si>
    <t>Teva Womens Health R And D</t>
  </si>
  <si>
    <t>N06AA11</t>
  </si>
  <si>
    <t>N06AA11 [Nervous System:Psychoanaleptics:Antidepressants:Non-selective monoamine reuptake inhibitors]</t>
  </si>
  <si>
    <t>CNCCCC1c2ccccc2C=Cc3ccccc13</t>
  </si>
  <si>
    <t>CHEMBL1200542</t>
  </si>
  <si>
    <t>Desoxycorticosterone Acetate (FDA, USP); Desoxycortone (BAN, INN)</t>
  </si>
  <si>
    <t>Organon Usa Inc; Novartis Pharmaceuticals Corp</t>
  </si>
  <si>
    <t>H02AA03</t>
  </si>
  <si>
    <t>H02AA03 [Systemic Hormonal Preparations, Excl. :Corticosteroids For Systemic Use:Corticosteroids For Systemic Use, Plain:Mineralocorticoids]</t>
  </si>
  <si>
    <t>CC(=O)OCC(=O)[C@H]1CC[C@H]2[C@@H]3CCC4=CC(=O)CC[C@]4(C)[C@H]3CC[C@]12C</t>
  </si>
  <si>
    <t>CHEMBL1488</t>
  </si>
  <si>
    <t>Uracil Mustard (USAN, USP, FDA); Uramustine (BAN, INN)</t>
  </si>
  <si>
    <t>U-8344</t>
  </si>
  <si>
    <t>ClCCN(CCCl)C1=CNC(=O)NC1=O</t>
  </si>
  <si>
    <t>CHEMBL1201662</t>
  </si>
  <si>
    <t>Desirudin (BAN, INN, USAN); Desirudin Recombinant (FDA)</t>
  </si>
  <si>
    <t>CGP-39393</t>
  </si>
  <si>
    <t>Canyon Pharmaceuticals Inc</t>
  </si>
  <si>
    <t>B01AE01</t>
  </si>
  <si>
    <t>B01AE01 [Blood And Blood Forming Organs:Antithrombotic Agents:Antithrombotic Agents:Direct thrombin inhibitors]</t>
  </si>
  <si>
    <t>CHEMBL1237021</t>
  </si>
  <si>
    <t>Lurasidone (INN); Lurasidone Hydrochloride (FDA, USAN)</t>
  </si>
  <si>
    <t>SM-13496</t>
  </si>
  <si>
    <t>Sunovion Pharmaceuticals Inc</t>
  </si>
  <si>
    <t>N05AE05</t>
  </si>
  <si>
    <t>N05AE05 [Nervous System:Psycholeptics:Antipsychotics:Indole derivatives]</t>
  </si>
  <si>
    <t>O=C1[C@@H]2[C@H]3CC[C@H](C3)[C@@H]2C(=O)N1C[C@@H]4CCCC[C@H]4CN5CCN(CC5)c6nsc7ccccc67</t>
  </si>
  <si>
    <t>CHEMBL1200412</t>
  </si>
  <si>
    <t>Nandrolone Phenpropionate (FDA, USP); Nandrolone Phenylpropionate (JAN); Nortestosterone Furanpropionate (JAN)</t>
  </si>
  <si>
    <t>C[C@]12CC[C@H]3[C@@H](CCC4=CC(=O)CC[C@H]34)[C@@H]1CC[C@@H]2OC(=O)CCc5ccccc5</t>
  </si>
  <si>
    <t>CHEMBL1201192</t>
  </si>
  <si>
    <t>Armodafinil (FDA, INN, USAN)</t>
  </si>
  <si>
    <t>CEP-10953</t>
  </si>
  <si>
    <t>CHEMBL1201573</t>
  </si>
  <si>
    <t>Oprelvekin (FDA, USAN, INN)</t>
  </si>
  <si>
    <t>interleukins: interleukin-11 analogues and derivatives</t>
  </si>
  <si>
    <t>L03AC02</t>
  </si>
  <si>
    <t>L03AC02 [Antineoplastic And Immunomodulating Agents:Immunostimulants:Immunostimulants:Interleukins]</t>
  </si>
  <si>
    <t>Hematopoietic Stimulant</t>
  </si>
  <si>
    <t>CHEMBL1201835</t>
  </si>
  <si>
    <t>Ustekinumab (FDA, INN, USAN)</t>
  </si>
  <si>
    <t>CNTO-1275; TT-20</t>
  </si>
  <si>
    <t>L04AC05</t>
  </si>
  <si>
    <t>L04AC05 [Antineoplastic And Immunomodulating Agents:Immunosuppressants:Immunosuppressants:Interleukin inhibitors]</t>
  </si>
  <si>
    <t>CHEMBL1650</t>
  </si>
  <si>
    <t>Cortisone (BAN, INN); Cortisone Acetate (JAN, USP, FDA)</t>
  </si>
  <si>
    <t>Pharmacia And Upjohn Co; Panray Corp Sub Ormont Drug And Chemical Co Inc; Merck And Co Inc; Impax Laboratories Inc</t>
  </si>
  <si>
    <t>S01BA03; H02AB10</t>
  </si>
  <si>
    <t>S01BA03 [Sensory Organs:Ophthalmologicals:Antiinflammatory Agents:Corticosteroids, plain]; H02AB10 [Systemic Hormonal Preparations, Excl. :Corticosteroids For Systemic Use:Corticosteroids For Systemic Use, Plain:Glucocorticoids]</t>
  </si>
  <si>
    <t>CC(=O)OCC(=O)[C@@]1(O)CC[C@H]2[C@@H]3CCC4=CC(=O)CC[C@]4(C)[C@H]3C(=O)C[C@]12C</t>
  </si>
  <si>
    <t>CHEMBL1605</t>
  </si>
  <si>
    <t>Ceftibuten Dihydrate (FDA); Ceftibuten (BAN, INN, USAN)</t>
  </si>
  <si>
    <t>7432-S; SCH-39720</t>
  </si>
  <si>
    <t>Pernix Therapeutics Llc</t>
  </si>
  <si>
    <t>J01DD14</t>
  </si>
  <si>
    <t>J01DD14 [Antiinfectives For Systemic Use:Antibacterials For Systemic Use:Other Beta-Lactam Antibacterials:Third-generation cephalosporins]</t>
  </si>
  <si>
    <t>Nc1nc(cs1)\C(=C\CC(=O)O)\C(=O)N[C@H]2[C@H]3SCC=C(N3C2=O)C(=O)O</t>
  </si>
  <si>
    <t>CHEMBL398435</t>
  </si>
  <si>
    <t>Ticagrelor (FDA, INN, USAN)</t>
  </si>
  <si>
    <t>AR-C126532XX; AZD-6140</t>
  </si>
  <si>
    <t>B01AC24</t>
  </si>
  <si>
    <t>B01AC24 [Blood And Blood Forming Organs:Antithrombotic Agents:Antithrombotic Agents:Platelet aggregation inhibitors excl. heparin]</t>
  </si>
  <si>
    <t>CCCSc1nc(N[C@@H]2C[C@H]2c3ccc(F)c(F)c3)c4nnn([C@@H]5C[C@H](OCCO)[C@@H](O)[C@H]5O)c4n1</t>
  </si>
  <si>
    <t>CHEMBL420</t>
  </si>
  <si>
    <t>Guanabenz (INN, USAN); Guanabenz Acetate (FDA, USP, JAN, USAN)</t>
  </si>
  <si>
    <t>WY-8678; WY-8678 Acetate</t>
  </si>
  <si>
    <t>NC(=N)N\N=C\c1c(Cl)cccc1Cl</t>
  </si>
  <si>
    <t>CHEMBL46286</t>
  </si>
  <si>
    <t>Omacetaxine Mepesuccinate (FDA, USAN, INN)</t>
  </si>
  <si>
    <t>CGX-635; Homoharringtonine</t>
  </si>
  <si>
    <t>Ivax International Gmbh</t>
  </si>
  <si>
    <t>L01XX40</t>
  </si>
  <si>
    <t>L01XX40 [Antineoplastic And Immunomodulating Agents:Antineoplastic Agents:Other Antineoplastic Agents:Other antineoplastic agents]</t>
  </si>
  <si>
    <t>COC(=O)C[C@](O)(CCCC(C)(C)O)C(=O)O[C@H]1[C@H]2c3cc4OCOc4cc3CCN5CCC[C@]25C=C1OC</t>
  </si>
  <si>
    <t>CHEMBL525076</t>
  </si>
  <si>
    <t>Enfuvirtide (BAN, FDA, INN, USAN)</t>
  </si>
  <si>
    <t>DP178; T20</t>
  </si>
  <si>
    <t>J05AX07</t>
  </si>
  <si>
    <t>J05AX07 [Antiinfectives For Systemic Use:Antivirals For Systemic Use:Direct Acting Antivirals:Other antivirals]</t>
  </si>
  <si>
    <t>CC[C@H](C)[C@H](NC(=O)[C@H](CC(C)C)NC(=O)[C@H](CO)NC(=O)[C@H](Cc1cnc[nH]1)NC(=O)[C@@H](NC(=O)[C@H](CC(C)C)NC(=O)[C@H](CO)NC(=O)[C@@H](NC(=O)[C@H](Cc2ccc(O)cc2)NC(=O)C)[C@@H](C)O)[C@@H](C)CC)C(=O)N[C@@H](CCC(=O)O)C(=O)N[C@@H](CCC(=O)O)C(=O)N[C@@H](CO)C(=O)N[C@@H](CCC(=O)N)C(=O)N[C@@H](CC(=O)N)C(=O)N[C@@H](CCC(=O)N)C(=O)N[C@@H](CCC(=O)N)C(=O)N[C@@H](CCC(=O)O)C(=O)N[C@@H](CCCCN)C(=O)N[C@@H](CC(=O)N)C(=O)N[C@@H](CCC(=O)O)C(=O)N[C@@H](CCC(=O)N)C(=O)N[C@@H](CCC(=O)O)C(=O)N[C@@H](CC(C)C)C(=O)N[C@@H](CC(C)C)C(=O)N[C@@H](CCC(=O)O)C(=O)N[C@@H](CC(C)C)C(=O)N[C@@H](CC(=O)O)C(=O)N[C@@H](CCCCN)C(=O)N[C@@H](Cc3c[nH]c4ccccc34)C(=O)N[C@@H](C)C(=O)N[C@@H](CO)C(=O)N[C@@H](CC(C)C)C(=O)N[C@@H](Cc5c[nH]c6ccccc56)C(=O)N[C@@H](CC(=O)N)C(=O)N[C@@H](Cc7c[nH]c8ccccc78)C(=O)N[C@@H](Cc9ccccc9)C(=O)N</t>
  </si>
  <si>
    <t>CHEMBL1054</t>
  </si>
  <si>
    <t>Trichlormethiazide (FDA, INN, JAN, USP)</t>
  </si>
  <si>
    <t>Schering Corp Sub Schering Plough Corp; Sanofi Aventis Us Llc</t>
  </si>
  <si>
    <t>C03AA06</t>
  </si>
  <si>
    <t>C03AA06 [Cardiovascular System:Diuretics:Low-Ceiling Diuretics, Thiazides:Thiazides, plain]</t>
  </si>
  <si>
    <t>NS(=O)(=O)c1cc2c(NC(NS2(=O)=O)C(Cl)Cl)cc1Cl</t>
  </si>
  <si>
    <t>CHEMBL374731</t>
  </si>
  <si>
    <t>Telbivudine (BAN, FDA, INN, USAN)</t>
  </si>
  <si>
    <t>NV-02B</t>
  </si>
  <si>
    <t>J05AF11</t>
  </si>
  <si>
    <t>J05AF11 [Antiinfectives For Systemic Use:Antivirals For Systemic Use:Direct Acting Antivirals:Nucleoside and nucleotide reverse transcriptase inhibitors]</t>
  </si>
  <si>
    <t>CC1=CN([C@@H]2C[C@@H](O)[C@H](CO)O2)C(=O)NC1=O</t>
  </si>
  <si>
    <t>CHEMBL1200592</t>
  </si>
  <si>
    <t>Desoxycorticosterone Pivalate (FDA, USP)</t>
  </si>
  <si>
    <t>CC(C)(C)C(=O)OCC(=O)[C@H]1CC[C@H]2[C@@H]3CCC4=CC(=O)CC[C@]4(C)[C@H]3CC[C@]12C</t>
  </si>
  <si>
    <t>CHEMBL1464</t>
  </si>
  <si>
    <t>Warfarin (BAN, INN); Warfarin Potassium (FDA, MI, USP, JAN); Warfarin Sodium (FDA, USP)</t>
  </si>
  <si>
    <t>Pharmaceutical Research Assoc Inc; Bristol Myers Squibb Pharma Co; Abbott Laboratories Pharmaceutical Products Div</t>
  </si>
  <si>
    <t>B01AA03</t>
  </si>
  <si>
    <t>B01AA03 [Blood And Blood Forming Organs:Antithrombotic Agents:Antithrombotic Agents:Vitamin K antagonists]</t>
  </si>
  <si>
    <t>CC(=O)CC(C1=C(O)c2ccccc2OC1=O)c3ccccc3</t>
  </si>
  <si>
    <t>CHEMBL1189432</t>
  </si>
  <si>
    <t>Olopatadine (BAN, INN); Olopatadine Hydrochloride (USAN, FDA)</t>
  </si>
  <si>
    <t>ALO-4943A; KW-4679</t>
  </si>
  <si>
    <t>Alcon Pharmaceuticals Ltd; Alcon Laboratories Inc</t>
  </si>
  <si>
    <t>S01GX09; R01AC08</t>
  </si>
  <si>
    <t>S01GX09 [Sensory Organs:Ophthalmologicals:Decongestants And Antiallergics:Other antiallergics]; R01AC08 [Respiratory System:Nasal Preparations:Decongestants And Other Nasal Preparations For Topical Use:Antiallergic agents, excl. corticosteroids]</t>
  </si>
  <si>
    <t>CN(C)CC\C=C/1\c2ccccc2COc3ccc(CC(=O)O)cc13</t>
  </si>
  <si>
    <t>CHEMBL590</t>
  </si>
  <si>
    <t>Menadione (BAN, FDA, USP)</t>
  </si>
  <si>
    <t>B02BA02</t>
  </si>
  <si>
    <t>B02BA02 [Blood And Blood Forming Organs:Antihemorrhagics:Vitamin K And Other Hemostatics:Vitamin K]</t>
  </si>
  <si>
    <t>CC1=CC(=O)c2ccccc2C1=O</t>
  </si>
  <si>
    <t>CHEMBL1201471</t>
  </si>
  <si>
    <t>Hydroxypropyl Cellulose (FDA, INN, NF)</t>
  </si>
  <si>
    <t>Pharmaceutic Aid (emulsifying agent); Pharmaceutic Aid (tablet coating agent); Protectant (topical)</t>
  </si>
  <si>
    <t>CHEMBL2111290</t>
  </si>
  <si>
    <t>Tesamorelin Acetate (FDA, USAN)</t>
  </si>
  <si>
    <t>TH9507</t>
  </si>
  <si>
    <t>estrogens; antineoplastics (chloroethylamine derivatives)</t>
  </si>
  <si>
    <t>antineoplastics (aromatase inhibitors)</t>
  </si>
  <si>
    <t>CHEMBL481</t>
  </si>
  <si>
    <t>Irinotecan (BAN, INN); Irinotecan Hydrochloride (FDA, JAN, USAN)</t>
  </si>
  <si>
    <t>U-101440E</t>
  </si>
  <si>
    <t>L01XX19</t>
  </si>
  <si>
    <t>L01XX19 [Antineoplastic And Immunomodulating Agents:Antineoplastic Agents:Other Antineoplastic Agents:Other antineoplastic agents]</t>
  </si>
  <si>
    <t>CCc1c2CN3C(=O)C4=C(C=C3c2nc5ccc(OC(=O)N6CCC(CC6)N7CCCCC7)cc15)[C@@](O)(CC)C(=O)OC4</t>
  </si>
  <si>
    <t>CHEMBL685</t>
  </si>
  <si>
    <t>Mebendazole (BAN, FDA, INN, JAN, USAN, USP)</t>
  </si>
  <si>
    <t>R-17635</t>
  </si>
  <si>
    <t>P02CA51; P02CA01</t>
  </si>
  <si>
    <t>P02CA51 [Antiparasitic Products, Insecticides And Repellents:Anthelmintics:Antinematodal Agents:Benzimidazole derivatives]; P02CA01 [Antiparasitic Products, Insecticides And Repellents:Anthelmintics:Antinematodal Agents:Benzimidazole derivatives]</t>
  </si>
  <si>
    <t>COC(=O)Nc1nc2ccc(cc2[nH]1)C(=O)c3ccccc3</t>
  </si>
  <si>
    <t>CHEMBL1201476</t>
  </si>
  <si>
    <t>Enoxaparin Sodium (BAN, FDA, INN, USAN)</t>
  </si>
  <si>
    <t>PK-10169; RP-54563</t>
  </si>
  <si>
    <t>B01AB05</t>
  </si>
  <si>
    <t>B01AB05 [Blood And Blood Forming Organs:Antithrombotic Agents:Antithrombotic Agents:Heparin group]</t>
  </si>
  <si>
    <t>CHEMBL1201565</t>
  </si>
  <si>
    <t>Epoetin Alfa (BAN, FDA, INN, USAN)</t>
  </si>
  <si>
    <t>EPO</t>
  </si>
  <si>
    <t>Anti-Anemic; Hematinic</t>
  </si>
  <si>
    <t>CHEMBL1201577</t>
  </si>
  <si>
    <t>Cetuximab (FDA, INN, USAN)</t>
  </si>
  <si>
    <t>C225; IMC-225; IMC-C225</t>
  </si>
  <si>
    <t>Imclone System Inc</t>
  </si>
  <si>
    <t>L01XC06</t>
  </si>
  <si>
    <t>L01XC06 [Antineoplastic And Immunomodulating Agents:Antineoplastic Agents:Other Antineoplastic Agents:Monoclonal antibodies]</t>
  </si>
  <si>
    <t>CHEMBL862</t>
  </si>
  <si>
    <t>Guanfacine (BAN, INN); Guanfacine Hydrochloride (FDA, USP, JAN, USAN)</t>
  </si>
  <si>
    <t>BS-100-141</t>
  </si>
  <si>
    <t>Shire Development Inc; Promius Pharma Llc</t>
  </si>
  <si>
    <t>C02AC02</t>
  </si>
  <si>
    <t>C02AC02 [Cardiovascular System:Antihypertensives:Antiadrenergic Agents, Centrally Acting:Imidazoline receptor agonists]</t>
  </si>
  <si>
    <t>NC(=N)NC(=O)Cc1c(Cl)cccc1Cl</t>
  </si>
  <si>
    <t>CHEMBL1201344</t>
  </si>
  <si>
    <t>Trospium Chloride (FDA, MI, BAN, INN, JAN, USAN)</t>
  </si>
  <si>
    <t>IP-631; IP631</t>
  </si>
  <si>
    <t>G04BD09</t>
  </si>
  <si>
    <t>G04BD09 [Genito Urinary System And Sex Hormones:Urologicals:Urologicals:Drugs for urinary frequency and incontinence]</t>
  </si>
  <si>
    <t>OC(C(=O)OC1CC2CCC(C1)[N+]23CCCC3)(c4ccccc4)c5ccccc5</t>
  </si>
  <si>
    <t>CHEMBL1201322</t>
  </si>
  <si>
    <t>Thonzonium Bromide (FDA, USP, USAN); Tonzonium Bromide (INN)</t>
  </si>
  <si>
    <t>NC-1264</t>
  </si>
  <si>
    <t>CCCCCCCCCCCCCCCC[N+](C)(C)CCN(Cc1ccc(OC)cc1)c2ncccn2</t>
  </si>
  <si>
    <t>CHEMBL218490</t>
  </si>
  <si>
    <t>Dorzolamide (BAN, INN); Dorzolamide Hydrochloride (FDA, USP, USAN)</t>
  </si>
  <si>
    <t>MK-507</t>
  </si>
  <si>
    <t>Merck Sharp And Dohme Corp; Merck Research Laboratories Div Merck Co Inc</t>
  </si>
  <si>
    <t>S01EC03</t>
  </si>
  <si>
    <t>S01EC03 [Sensory Organs:Ophthalmologicals:Antiglaucoma Preparations And Miotics:Carbonic anhydrase inhibitors]</t>
  </si>
  <si>
    <t>CCN[C@H]1C[C@H](C)S(=O)(=O)c2sc(cc12)S(=O)(=O)N</t>
  </si>
  <si>
    <t>CHEMBL1201325</t>
  </si>
  <si>
    <t>Hexocyclium Methylsulfate (FDA, MI); Hexocyclium Metilsulfate (BAN, INN)</t>
  </si>
  <si>
    <t>A03AB10</t>
  </si>
  <si>
    <t>A03AB10 [Alimentary Tract And Metabolism:Drugs For Functional Gastrointestinal Disorders:Drugs For Functional Gastrointestinal Disorders:Synthetic anticholinergics, quaternary ammonium compounds]</t>
  </si>
  <si>
    <t>C[N+]1(C)CCN(CC(O)(C2CCCCC2)c3ccccc3)CC1</t>
  </si>
  <si>
    <t>CHEMBL1380</t>
  </si>
  <si>
    <t>Abacavir (BAN, INN); Abacavir Sulfate (FDA, USAN); Abacavir Succinate (USAN)</t>
  </si>
  <si>
    <t>1592U89</t>
  </si>
  <si>
    <t>Viiv Healthcare Co; Glaxo Wellcome</t>
  </si>
  <si>
    <t>J05AF06</t>
  </si>
  <si>
    <t>J05AF06 [Antiinfectives For Systemic Use:Antivirals For Systemic Use:Direct Acting Antivirals:Nucleoside and nucleotide reverse transcriptase inhibitors]</t>
  </si>
  <si>
    <t>Nc1nc(NC2CC2)c3ncn([C@@H]4C[C@H](CO)C=C4)c3n1</t>
  </si>
  <si>
    <t>CHEMBL1201309</t>
  </si>
  <si>
    <t>Nafarelin (BAN, INN); Nafarelin Acetate (FDA, USAN)</t>
  </si>
  <si>
    <t>RS-94991-298</t>
  </si>
  <si>
    <t>H01CA02</t>
  </si>
  <si>
    <t>H01CA02 [Systemic Hormonal Preparations, Excl. :Pituitary And Hypothalamic Hormones And Analogues:Hypothalamic Hormones:Gonadotropin-releasing hormones]</t>
  </si>
  <si>
    <t>CC(C)C[C@H](NC(=O)[C@@H](Cc1cccc2ccccc12)NC(=O)[C@H](Cc3ccc(O)cc3)NC(=O)[C@H](CO)NC(=O)[C@H](Cc4c[nH]c5ccccc45)NC(=O)[C@H](Cc6cnc[nH]6)NC(=O)[C@@H]7CCC(=O)N7)C(=O)N[C@@H](CCCNC(=N)N)C(=O)N8CCC[C@H]8C(=O)NCC(=O)N</t>
  </si>
  <si>
    <t>CHEMBL83</t>
  </si>
  <si>
    <t>Tamoxifen (BAN, INN); Tamoxifen Citrate (JAN, USAN, USP, FDA)</t>
  </si>
  <si>
    <t>ICI-46474</t>
  </si>
  <si>
    <t>Dara Biosciences Inc; Astrazeneca Pharmaceuticals Lp</t>
  </si>
  <si>
    <t>L02BA01</t>
  </si>
  <si>
    <t>L02BA01 [Antineoplastic And Immunomodulating Agents:Endocrine Therapy:Hormone Antagonists And Related Agents:Anti-estrogens]</t>
  </si>
  <si>
    <t>CC\C(=C(/c1ccccc1)\c2ccc(OCCN(C)C)cc2)\c3ccccc3</t>
  </si>
  <si>
    <t>CHEMBL1200346</t>
  </si>
  <si>
    <t>Gadodiamide (BAN, FDA, USAN, USP, INN)</t>
  </si>
  <si>
    <t>GDDTPA-BMA; S-041</t>
  </si>
  <si>
    <t>V08CA03</t>
  </si>
  <si>
    <t>V08CA03 [Various:Contrast Media:Magnetic Resonance Imaging Contrast Media:Paramagnetic contrast media]</t>
  </si>
  <si>
    <t>CHEMBL1201117</t>
  </si>
  <si>
    <t>Methocarbamol (FDA, USP, BAN, INN, JAN)</t>
  </si>
  <si>
    <t>Baxter Healthcare Corp Anesthesia Critical Care; Ah Robins Co; Actient Pharmaceuticals Llc</t>
  </si>
  <si>
    <t>M03BA53; M03BA03; M03BA73</t>
  </si>
  <si>
    <t>M03BA53 [Musculo-Skeletal System:Muscle Relaxants:Muscle Relaxants, Centrally Acting Agents:Carbamic acid esters]; M03BA03 [Musculo-Skeletal System:Muscle Relaxants:Muscle Relaxants, Centrally Acting Agents:Carbamic acid esters]; M03BA73 [Musculo-Skeletal System:Muscle Relaxants:Muscle Relaxants, Centrally Acting Agents:Carbamic acid esters]</t>
  </si>
  <si>
    <t>COc1ccccc1OCC(O)COC(=O)N</t>
  </si>
  <si>
    <t>CHEMBL1489</t>
  </si>
  <si>
    <t>Azacitidine (FDA, INN, USAN)</t>
  </si>
  <si>
    <t>U-18496</t>
  </si>
  <si>
    <t>L01BC07</t>
  </si>
  <si>
    <t>L01BC07 [Antineoplastic And Immunomodulating Agents:Antineoplastic Agents:Antimetabolites:Pyrimidine analogues]</t>
  </si>
  <si>
    <t>NC1=NC(=O)N(C=N1)[C@@H]2O[C@H](CO)[C@@H](O)[C@H]2O</t>
  </si>
  <si>
    <t>CHEMBL1736</t>
  </si>
  <si>
    <t>Metrizoic Acid (JAN, FDA); Metrizoate Sodium (FDA, USAN); Sodium Metrizoate (BAN, INN); Meglumine Metrizoate (FDA); Calcium Metrizoate (FDA); Metrizoate Magnesium (FDA)</t>
  </si>
  <si>
    <t>V08AA02</t>
  </si>
  <si>
    <t>V08AA02 [Various:Contrast Media:X-Ray Contrast Media, Iodinated:Watersoluble, nephrotropic, high osmolar X-ray contrast media]</t>
  </si>
  <si>
    <t>CN(C(=O)C)c1c(I)c(NC(=O)C)c(I)c(C(=O)O)c1I</t>
  </si>
  <si>
    <t>CHEMBL515</t>
  </si>
  <si>
    <t>Chlorambucil (BAN, FDA, INN, USP)</t>
  </si>
  <si>
    <t>Aspen Global Inc</t>
  </si>
  <si>
    <t>L01AA02</t>
  </si>
  <si>
    <t>L01AA02 [Antineoplastic And Immunomodulating Agents:Antineoplastic Agents:Alkylating Agents:Nitrogen mustard analogues]</t>
  </si>
  <si>
    <t>OC(=O)CCCc1ccc(cc1)N(CCCl)CCCl</t>
  </si>
  <si>
    <t>CHEMBL440</t>
  </si>
  <si>
    <t>Thiamylal (USP); Thiamylal Sodium (FDA, USP, JAN)</t>
  </si>
  <si>
    <t>Anesthetic (intravenous)</t>
  </si>
  <si>
    <t>CCCC(C)C1(CC=C)C(=O)NC(=S)NC1=O</t>
  </si>
  <si>
    <t>CHEMBL46</t>
  </si>
  <si>
    <t>Ondansetron (BAN, FDA, INN, USP); Ondansetron Hydrochloride (FDA, USP, JAN, USAN)</t>
  </si>
  <si>
    <t>GR-38032; GR-38032F</t>
  </si>
  <si>
    <t>Vestiq Pharmaceuticals Inc; GlaxoSmithKline; Baxter Healthcare Corp</t>
  </si>
  <si>
    <t>A04AA01</t>
  </si>
  <si>
    <t>A04AA01 [Alimentary Tract And Metabolism:Antiemetics And Antinauseants:Antiemetics And Antinauseants:Serotonin (5HT3) antagonists]</t>
  </si>
  <si>
    <t>Anti-Anxiety Agent; Anti-Emetic; Antischizophrenic</t>
  </si>
  <si>
    <t>Cc1nccn1CC2CCc3c(C2=O)c4ccccc4n3C</t>
  </si>
  <si>
    <t>CHEMBL682</t>
  </si>
  <si>
    <t>Amodiaquine (BAN, INN, USP); Amodiaquine Hydrochloride (USP, FDA)</t>
  </si>
  <si>
    <t>GNF-Pf-5648; SJ000110703; TCMDC-123932</t>
  </si>
  <si>
    <t>P01BA06</t>
  </si>
  <si>
    <t>P01BA06 [Antiparasitic Products, Insecticides And Repellents:Antiprotozoals:Antimalarials:Aminoquinolines]</t>
  </si>
  <si>
    <t>Antimalarial; Antiprotozoal</t>
  </si>
  <si>
    <t>CCN(CC)Cc1cc(Nc2ccnc3cc(Cl)ccc23)ccc1O</t>
  </si>
  <si>
    <t>CHEMBL1201295</t>
  </si>
  <si>
    <t>Bitolterol (BAN, INN); Bitolterol Mesylate (FDA, USAN); Bitolterol Mesilate (JAN)</t>
  </si>
  <si>
    <t>WIN-32784</t>
  </si>
  <si>
    <t>R03AC17</t>
  </si>
  <si>
    <t>R03AC17 [Respiratory System:Drugs For Obstructive Airway Diseases:Adrenergics, Inhalants:Selective beta-2-adrenoreceptor agonists]</t>
  </si>
  <si>
    <t>Cc1ccc(cc1)C(=O)Oc2ccc(cc2OC(=O)c3ccc(C)cc3)C(O)CNC(C)(C)C</t>
  </si>
  <si>
    <t>CHEMBL108545</t>
  </si>
  <si>
    <t>Methyl Salicylate (FDA, JAN, NF)</t>
  </si>
  <si>
    <t>Hisamitsu Pharmaceutical Co Inc</t>
  </si>
  <si>
    <t>COC(=O)c1ccccc1O</t>
  </si>
  <si>
    <t>CHEMBL1201779</t>
  </si>
  <si>
    <t>Benzylpenicilloyl Polylysine (FDA, USP)</t>
  </si>
  <si>
    <t>Allerquest Llc</t>
  </si>
  <si>
    <t>Diagnostic Aid (penicillin sensitivity)</t>
  </si>
  <si>
    <t>CC1(C)SC(NC1C(=O)O)C(NC(=O)Cc2ccccc2)C(=O)NCCCCCC(=O)O</t>
  </si>
  <si>
    <t>CHEMBL1455</t>
  </si>
  <si>
    <t>Altretamine (BAN, FDA, INN, USAN, USP)</t>
  </si>
  <si>
    <t>L01XX03</t>
  </si>
  <si>
    <t>L01XX03 [Antineoplastic And Immunomodulating Agents:Antineoplastic Agents:Other Antineoplastic Agents:Other antineoplastic agents]</t>
  </si>
  <si>
    <t>CN(C)c1nc(nc(n1)N(C)C)N(C)C</t>
  </si>
  <si>
    <t>CHEMBL719</t>
  </si>
  <si>
    <t>Mupirocin (BAN, FDA, INN, USAN, USP); Mupirocin Calcium (FDA, USAN)</t>
  </si>
  <si>
    <t>BRL-4910A; BRL-4910F</t>
  </si>
  <si>
    <t>Perrigo New York Inc; GlaxoSmithKline</t>
  </si>
  <si>
    <t>D06AX09; R01AX06</t>
  </si>
  <si>
    <t>D06AX09 [Dermatologicals:Antibiotics And Chemotherapeutics For Dermatological Use:Antibiotics For Topical Use:Other antibiotics for topical use]; R01AX06 [Respiratory System:Nasal Preparations:Decongestants And Other Nasal Preparations For Topical Use:Other nasal preparations]</t>
  </si>
  <si>
    <t>C[C@H](O)[C@H](C)[C@@H]1O[C@H]1C[C@H]2CO[C@@H](C\C(=C\C(=O)OCCCCCCCCC(=O)O)\C)[C@H](O)[C@@H]2O</t>
  </si>
  <si>
    <t>CHEMBL558</t>
  </si>
  <si>
    <t>Mexiletine (BAN, INN); Mexiletine Hydrochloride (FDA, USP, JAN, USAN)</t>
  </si>
  <si>
    <t>KO-1173 CL; KO-1173-Cl</t>
  </si>
  <si>
    <t>C01BB02</t>
  </si>
  <si>
    <t>C01BB02 [Cardiovascular System:Cardiac Therapy:Antiarrhythmics, Class I And Iii:Antiarrhythmics, class Ib]</t>
  </si>
  <si>
    <t>CC(N)COc1c(C)cccc1C</t>
  </si>
  <si>
    <t>CHEMBL2110552</t>
  </si>
  <si>
    <t>Technetium Tc 99m Sestamibi (BAN, INN, USAN, USP); Technetium Tc-99m Sestamibi Kit (FDA)</t>
  </si>
  <si>
    <t>TC-99M-RP-30A</t>
  </si>
  <si>
    <t>V09GA01</t>
  </si>
  <si>
    <t>V09GA01 [Various:Diagnostic Radiopharmaceuticals:Cardiovascular System:Technetium (99mTc) compounds]</t>
  </si>
  <si>
    <t>Diagnostic Aid (radiopaque medium, cardiac perfusion); Radioactive Agent</t>
  </si>
  <si>
    <t>CHEMBL849</t>
  </si>
  <si>
    <t>Triclosan (BAN, FDA, INN, USAN, USP)</t>
  </si>
  <si>
    <t>CH-3565; DNDI1246774</t>
  </si>
  <si>
    <t>Colgate Palmolive</t>
  </si>
  <si>
    <t>D09AA06; D08AE04</t>
  </si>
  <si>
    <t>D09AA06 [Dermatologicals:Medicated Dressings:Medicated Dressings:Medicated dressings with antiinfectives]; D08AE04 [Dermatologicals:Antiseptics And Disinfectants:Antiseptics And Disinfectants:Phenol and derivatives]</t>
  </si>
  <si>
    <t>Oc1cc(Cl)ccc1Oc2ccc(Cl)cc2Cl</t>
  </si>
  <si>
    <t>CHEMBL1201261</t>
  </si>
  <si>
    <t>Sodium Tyropanoate (BAN, INN, JAN); Tyropanoate Sodium (FDA, USP, USAN)</t>
  </si>
  <si>
    <t>WIN-8851-2; WIN-88512</t>
  </si>
  <si>
    <t>V08AC09</t>
  </si>
  <si>
    <t>V08AC09 [Various:Contrast Media:X-Ray Contrast Media, Iodinated:Watersoluble, hepatotropic X-ray contrast media]</t>
  </si>
  <si>
    <t>CCCC(=O)Nc1c(I)cc(I)c(CC(CC)C(=O)O)c1I</t>
  </si>
  <si>
    <t>CHEMBL1201355</t>
  </si>
  <si>
    <t>Ceruletide (BAN, USAN, INN); Ceruletide Diethylamine (FDA, JAN, USAN)</t>
  </si>
  <si>
    <t>Pharmacia And Upjohn Co; Farmitalia Carlo Erba S.P.A., Italy</t>
  </si>
  <si>
    <t>V04CC04</t>
  </si>
  <si>
    <t>V04CC04 [Various:Diagnostic Agents:Other Diagnostic Agents:Tests for bile duct patency]</t>
  </si>
  <si>
    <t>Stimulant (gastric secretory)</t>
  </si>
  <si>
    <t>CSCC[C@H](NC(=O)[C@H](Cc1c[nH]c2ccccc12)NC(=O)CNC(=O)[C@@H](NC(=O)[C@H](Cc3ccc(OS(=O)(=O)O)cc3)NC(=O)[C@H](CC(=O)O)NC(=O)[C@H](CCC(=O)N)NC(=O)[C@@H]4CCC(=O)N4)[C@@H](C)O)C(=O)N[C@@H](CC(=O)O)C(=O)N[C@@H](Cc5ccccc5)C(=O)N</t>
  </si>
  <si>
    <t>CHEMBL684</t>
  </si>
  <si>
    <t>Diethylcarbamazine (BAN, INN); Diethylcarbamazine Citrate (JAN, USP, FDA)</t>
  </si>
  <si>
    <t>P02CB02</t>
  </si>
  <si>
    <t>P02CB02 [Antiparasitic Products, Insecticides And Repellents:Anthelmintics:Antinematodal Agents:Piperazine and derivatives]</t>
  </si>
  <si>
    <t>CCN(CC)C(=O)N1CCN(C)CC1</t>
  </si>
  <si>
    <t>CHEMBL1201245</t>
  </si>
  <si>
    <t>Bromazine (BAN, DCF, INN); Bromodiphenhydramine Hydrochloride (FDA, USP)</t>
  </si>
  <si>
    <t>Parke Davis Div Warner Lambert Co; Forest Laboratories Inc</t>
  </si>
  <si>
    <t>R06AA01</t>
  </si>
  <si>
    <t>R06AA01 [Respiratory System:Antihistamines For Systemic Use:Antihistamines For Systemic Use:Aminoalkyl ethers]</t>
  </si>
  <si>
    <t>CN(C)CCOC(c1ccccc1)c2ccc(Br)cc2</t>
  </si>
  <si>
    <t>CHEMBL609</t>
  </si>
  <si>
    <t>Trientine (INN); Trientine Hydrochloride (FDA, USP, USAN); Trientine Dihydrochloride (BAN)</t>
  </si>
  <si>
    <t>MK-0681</t>
  </si>
  <si>
    <t>NCCNCCNCCN</t>
  </si>
  <si>
    <t>CHEMBL1908841</t>
  </si>
  <si>
    <t>Calcium Levofolinate (BAN, INN); Levoleucovorin Calcium (FDA, USAN)</t>
  </si>
  <si>
    <t>CL-307782</t>
  </si>
  <si>
    <t>Spectrum Pharmaceuticals Inc</t>
  </si>
  <si>
    <t>V03AF04</t>
  </si>
  <si>
    <t>V03AF04 [Various:All Other Therapeutic Products:All Other Therapeutic Products:Detoxifying agents for antineoplastic treatment]</t>
  </si>
  <si>
    <t>Antidote (to folic acid antagonists)</t>
  </si>
  <si>
    <t>NC1=NC(=O)C2=C(NC[C@H](CNc3ccc(cc3)C(=O)N[C@@H](CCC(=O)O)C(=O)O)N2C=O)N1</t>
  </si>
  <si>
    <t>CHEMBL5</t>
  </si>
  <si>
    <t>Nalidixic Acid (BAN, INN, JAN, USAN, USP, FDA); Nalidixate Sodium (USAN)</t>
  </si>
  <si>
    <t>WIN-18320; WIN-183203</t>
  </si>
  <si>
    <t>Sterling Winthrop; Sanofi Aventis Us Llc</t>
  </si>
  <si>
    <t>J01MB02</t>
  </si>
  <si>
    <t>J01MB02 [Antiinfectives For Systemic Use:Antibacterials For Systemic Use:Quinolone Antibacterials:Other quinolones]</t>
  </si>
  <si>
    <t>CCN1C=C(C(=O)O)C(=O)c2ccc(C)nc12</t>
  </si>
  <si>
    <t>CHEMBL413</t>
  </si>
  <si>
    <t>Sirolimus (BAN, FDA, INN, USAN)</t>
  </si>
  <si>
    <t>AY-22989; WY-090217</t>
  </si>
  <si>
    <t>L04AA10</t>
  </si>
  <si>
    <t>L04AA10 [Antineoplastic And Immunomodulating Agents:Immunosuppressants:Immunosuppressants:Selective immunosuppressants]</t>
  </si>
  <si>
    <t>CO[C@@H]1C[C@H](C[C@@H](C)[C@@H]2CC(=O)[C@H](C)\C=C(/C)\[C@@H](O)[C@@H](OC)C(=O)[C@H](C)C[C@H](C)\C=C\C=C\C=C(/C)\[C@H](C[C@@H]3CC[C@@H](C)[C@@](O)(O3)C(=O)C(=O)N4CCCC[C@H]4C(=O)O2)OC)CC[C@H]1O</t>
  </si>
  <si>
    <t>CHEMBL463</t>
  </si>
  <si>
    <t>Aminohippuric Acid (USP); Aminohippurate Sodium (FDA, USP); P-Aminohippurate Sodium (JAN)</t>
  </si>
  <si>
    <t>V04CH30</t>
  </si>
  <si>
    <t>V04CH30 [Various:Diagnostic Agents:Other Diagnostic Agents:Tests for renal function and ureteral injuries]</t>
  </si>
  <si>
    <t>Diagnostic Aid (renal function determination)</t>
  </si>
  <si>
    <t>Nc1ccc(cc1)C(=O)NCC(=O)O</t>
  </si>
  <si>
    <t>CHEMBL403</t>
  </si>
  <si>
    <t>Sulbactam (BAN, INN); Sulbactam Sodium (FDA, USP, JAN, USAN); Sulbactam Benzathine (USAN)</t>
  </si>
  <si>
    <t>CP-45899; CP-458992; CP-45899-2; CP-45899-99</t>
  </si>
  <si>
    <t>Pfizer Inc; Pfizer</t>
  </si>
  <si>
    <t>J01CG01</t>
  </si>
  <si>
    <t>J01CG01 [Antiinfectives For Systemic Use:Antibacterials For Systemic Use:Beta-Lactam Antibacterials, Penicillins:Beta-lactamase inhibitors]</t>
  </si>
  <si>
    <t>CC1(C)[C@@H](N2[C@@H](CC2=O)S1(=O)=O)C(=O)O</t>
  </si>
  <si>
    <t>CHEMBL256087</t>
  </si>
  <si>
    <t>DL-Menthol (JAN); Menthol (FDA, USP)</t>
  </si>
  <si>
    <t>CC(C)C1CCC(C)CC1O</t>
  </si>
  <si>
    <t>CHEMBL1201207</t>
  </si>
  <si>
    <t>Betamethasone Sodium Phosphate (FDA, USP, BAN, JAN)</t>
  </si>
  <si>
    <t>C[C@H]1C[C@H]2[C@@H]3CCC4=CC(=O)C=C[C@]4(C)[C@@]3(F)[C@@H](O)C[C@]2(C)[C@@]1(O)C(=O)COP(=O)(O)O</t>
  </si>
  <si>
    <t>CHEMBL1201302</t>
  </si>
  <si>
    <t>Dexamethasone Sodium Phosphate (FDA, USP, BAN, JAN)</t>
  </si>
  <si>
    <t>Ucb Inc; Organon Usa Inc; Merck And Co Inc</t>
  </si>
  <si>
    <t>R01AD03; D07XB05; D10AA03; C05AA09; H02AB02; A01AC02; S01BA01; S03BA01; S02BA06; D07AB19; S01CB01; R01AD53</t>
  </si>
  <si>
    <t>R01AD03 [Respiratory System:Nasal Preparations:Decongestants And Other Nasal Preparations For Topical Use:Corticosteroids]; D07XB05 [Dermatologicals:Corticosteroids, Dermatological Preparations:Corticosteroids, Other Combinations:Corticosteroids, moderately potent, other combinations]; D10AA03 [Dermatologicals:Anti-Acne Preparations:Anti-Acne Preparations For Topical Use:Corticosteroids, combinations for treatment of acne]; C05AA09 [Cardiovascular System:Vasoprotectives:Agents For Treatment Of Hemorrhoids And Anal :Corticosteroids]; H02AB02 [Systemic Hormonal Preparations, Excl. :Corticosteroids For Systemic Use:Corticosteroids For Systemic Use, Plain:Glucocorticoids]; A01AC02 [Alimentary Tract And Metabolism:Stomatological Preparations:Stomatological Preparations:Corticosteroids for local oral treatment]; S01BA01 [Sensory Organs:Ophthalmologicals:Antiinflammatory Agents:Corticosteroids, plain]; S03BA01 [Sensory Organs:Ophthalmological And Otological Preparations:Corticosteroids:Corticosteroids]; S02BA06 [Sensory Organs:Otologicals:Corticosteroids:Corticosteroids]; D07AB19 [Dermatologicals:Corticosteroids, Dermatological Preparations:Corticosteroids, Plain:Corticosteroids, moderately potent (group II)]; S01CB01 [Sensory Organs:Ophthalmologicals:Antiinflammatory Agents And Antiinfectives In Combination:Corticosteroids/antiinfectives/mydriatics in combination]; R01AD53 [Respiratory System:Nasal Preparations:Decongestants And Other Nasal Preparations For Topical Use:Corticosteroids]</t>
  </si>
  <si>
    <t>C[C@@H]1C[C@H]2[C@@H]3CCC4=CC(=O)C=C[C@]4(C)[C@@]3(F)[C@@H](O)C[C@]2(C)[C@@]1(O)C(=O)COP(=O)(O)O</t>
  </si>
  <si>
    <t>CHEMBL842</t>
  </si>
  <si>
    <t>Chlorothiazide (BAN, FDA, INN, USP); Chlorothiazide Sodium (FDA, USP, USAN)</t>
  </si>
  <si>
    <t>Salix Pharmaceuticals Inc; Oak Pharmaceuticals Inc Sub Akorn Inc; Merck And Co Inc</t>
  </si>
  <si>
    <t>C03AA04; C03AH01</t>
  </si>
  <si>
    <t>C03AA04 [Cardiovascular System:Diuretics:Low-Ceiling Diuretics, Thiazides:Thiazides, plain]; C03AH01 [Cardiovascular System:Diuretics:Low-Ceiling Diuretics, Thiazides:Thiazides, combinations with psycholeptics and/or analgesics]</t>
  </si>
  <si>
    <t>NS(=O)(=O)c1cc2c(cc1Cl)N=CNS2(=O)=O</t>
  </si>
  <si>
    <t>CHEMBL666</t>
  </si>
  <si>
    <t>Foscarnet Sodium (BAN, INN, USAN, FDA)</t>
  </si>
  <si>
    <t>EHB-776</t>
  </si>
  <si>
    <t>Clinigen Healthcare Ltd</t>
  </si>
  <si>
    <t>J05AD01</t>
  </si>
  <si>
    <t>J05AD01 [Antiinfectives For Systemic Use:Antivirals For Systemic Use:Direct Acting Antivirals:Phosphonic acid derivatives]</t>
  </si>
  <si>
    <t>OC(=O)P(=O)(O)O</t>
  </si>
  <si>
    <t>CHEMBL818</t>
  </si>
  <si>
    <t>Iobenguane Sulfate I-131 (FDA); Iobenguane Sulfate I 131 (USAN); Iobenguane Sulfate I 123 (USAN); Iobenguane Sulfate I-123 (FDA); Iobenguane I 123 (INN, USP); Iobenguane (131I) (INN); Iobenguane I 131 (USAN, USP)</t>
  </si>
  <si>
    <t>Pharmalucence Inc; Ge Healthcare; Cl Pharma Ag, Austria</t>
  </si>
  <si>
    <t>V10XA02; V09IX02; V09IX01</t>
  </si>
  <si>
    <t>V10XA02 [Various:Therapeutic Radiopharmaceuticals:Other Therapeutic Radiopharmaceuticals:Iodine (131I) compounds]; V09IX02 [Various:Diagnostic Radiopharmaceuticals:Tumour Detection:Other diagnostic radiopharmaceuticals for tumour detection]; V09IX01 [Various:Diagnostic Radiopharmaceuticals:Tumour Detection:Other diagnostic radiopharmaceuticals for tumour detection]</t>
  </si>
  <si>
    <t>Diagnostic Aid; Radioactive Agent; Diagnostic Aid (radioactive, adrenomedullary disorders and neuroendocrine tumors)</t>
  </si>
  <si>
    <t>NC(=N)NCc1cccc(I)c1</t>
  </si>
  <si>
    <t>CHEMBL95889</t>
  </si>
  <si>
    <t>Betaine Hydrochloride (FDA, USP)</t>
  </si>
  <si>
    <t>Rare Disease Therapeutics Inc</t>
  </si>
  <si>
    <t>A16AA06; A09AB02</t>
  </si>
  <si>
    <t>A16AA06 [Alimentary Tract And Metabolism:Other Alimentary Tract And Metabolism Products:Other Alimentary Tract And Metabolism Products:Amino acids and derivatives]; A09AB02 [Alimentary Tract And Metabolism:Digestives, Incl. Enzymes:Digestives, Incl. Enzymes:Acid preparations]</t>
  </si>
  <si>
    <t>Replenisher Adjunct (electrolyte)</t>
  </si>
  <si>
    <t>C[N+](C)(C)CC(=O)O</t>
  </si>
  <si>
    <t>CHEMBL429</t>
  </si>
  <si>
    <t>Labetalol (BAN, INN); Labetalol Hydrochloride (FDA, USP, JAN, USAN)</t>
  </si>
  <si>
    <t>AH-5158A; SCH-15719W</t>
  </si>
  <si>
    <t>Schering Corp Sub Schering Plough Corp; Prometheus Laboratories Inc; GlaxoSmithKline</t>
  </si>
  <si>
    <t>C07AG01</t>
  </si>
  <si>
    <t>C07AG01 [Cardiovascular System:Beta Blocking Agents:Beta Blocking Agents:Alpha and beta blocking agents]</t>
  </si>
  <si>
    <t>Anti-Adrenergic (alpha-receptor); Anti-Adrenergic (beta-receptor)</t>
  </si>
  <si>
    <t>CC(CCc1ccccc1)NCC(O)c2ccc(O)c(c2)C(=O)N</t>
  </si>
  <si>
    <t>CHEMBL1734</t>
  </si>
  <si>
    <t>Solifenacin (INN); Solifenacin Succinate (FDA, INN, USAN)</t>
  </si>
  <si>
    <t>YM-67905; YM-905</t>
  </si>
  <si>
    <t>G04BD08</t>
  </si>
  <si>
    <t>G04BD08 [Genito Urinary System And Sex Hormones:Urologicals:Urologicals:Drugs for urinary frequency and incontinence]</t>
  </si>
  <si>
    <t>O=C(O[C@H]1CN2CCC1CC2)N3CCc4ccccc4[C@@H]3c5ccccc5</t>
  </si>
  <si>
    <t>MAO inhibitors, type B</t>
  </si>
  <si>
    <t>CHEMBL14376</t>
  </si>
  <si>
    <t>Iloperidone (BAN, FDA, INN, USAN)</t>
  </si>
  <si>
    <t>HP-873</t>
  </si>
  <si>
    <t>N05AX14</t>
  </si>
  <si>
    <t>N05AX14 [Nervous System:Psycholeptics:Antipsychotics:Other antipsychotics]</t>
  </si>
  <si>
    <t>COc1cc(ccc1OCCCN2CCC(CC2)c3noc4cc(F)ccc34)C(=O)C</t>
  </si>
  <si>
    <t>CHEMBL1200810</t>
  </si>
  <si>
    <t>Doxercalciferol (FDA, INN)</t>
  </si>
  <si>
    <t>Genzyme Corporation; Genzyme Corp</t>
  </si>
  <si>
    <t>H05BX03</t>
  </si>
  <si>
    <t>H05BX03 [Systemic Hormonal Preparations, Excl. :Calcium Homeostasis:Anti-Parathyroid Agents:Other anti-parathyroid agents]</t>
  </si>
  <si>
    <t>CC(C)[C@@H](C)\C=C\[C@@H](C)[C@H]1CC[C@H]2\C(=C\C=C/3\C[C@@H](O)C[C@H](O)C3=C)\CCC[C@]12C</t>
  </si>
  <si>
    <t>CHEMBL1200963</t>
  </si>
  <si>
    <t>Bimatoprost (FDA, BAN, INN, USAN)</t>
  </si>
  <si>
    <t>AGN-192024</t>
  </si>
  <si>
    <t>S01EE03</t>
  </si>
  <si>
    <t>S01EE03 [Sensory Organs:Ophthalmologicals:Antiglaucoma Preparations And Miotics:Prostaglandin analogues1)]</t>
  </si>
  <si>
    <t>CCNC(=O)CCC\C=C/C[C@H]1[C@@H](O)C[C@@H](O)[C@@H]1\C=C\[C@@H](O)CCc2ccccc2</t>
  </si>
  <si>
    <t>CHEMBL1663</t>
  </si>
  <si>
    <t>Perflutren (FDA, INN, USAN)</t>
  </si>
  <si>
    <t>DMP-115; FS-069; FS069; MRX-115</t>
  </si>
  <si>
    <t>FC(F)(F)C(F)(F)C(F)(F)F</t>
  </si>
  <si>
    <t>CHEMBL1200686</t>
  </si>
  <si>
    <t>Pimecrolimus (FDA, BAN, INN, USAN)</t>
  </si>
  <si>
    <t>SDZ ASM 981; SDZ-ASM 981</t>
  </si>
  <si>
    <t>D11AH02</t>
  </si>
  <si>
    <t>D11AH02 [Dermatologicals:Other Dermatological Preparations:Other Dermatological Preparations:Agents for dermatitis, excluding corticosteroids]</t>
  </si>
  <si>
    <t>CC[C@@H]1\C=C(/C)\C[C@H](C)C[C@H](OC)[C@H]2O[C@](O)([C@H](C)C[C@@H]2OC)C(=O)C(=O)N3CCCC[C@H]3C(=O)O[C@@H]([C@H](C)[C@@H](O)CC1=O)\C(=C\[C@@H]4CC[C@H](Cl)[C@@H](C4)OC)\C</t>
  </si>
  <si>
    <t>CHEMBL1200799</t>
  </si>
  <si>
    <t>Travoprost (FDA, BAN, INN, USAN)</t>
  </si>
  <si>
    <t>AL-6221</t>
  </si>
  <si>
    <t>S01EE04</t>
  </si>
  <si>
    <t>S01EE04 [Sensory Organs:Ophthalmologicals:Antiglaucoma Preparations And Miotics:Prostaglandin analogues1)]</t>
  </si>
  <si>
    <t>CC(C)OC(=O)CCC\C=C/C[C@H]1[C@@H](O)C[C@@H](O)[C@@H]1\C=C\[C@@H](O)COc2cccc(c2)C(F)(F)F</t>
  </si>
  <si>
    <t>S01EE02</t>
  </si>
  <si>
    <t>S01EE02 [Sensory Organs:Ophthalmologicals:Antiglaucoma Preparations And Miotics:Prostaglandin analogues1)]</t>
  </si>
  <si>
    <t>CHEMBL768</t>
  </si>
  <si>
    <t>Esmolol (BAN, INN); Esmolol Hydrochloride (FDA, USAN)</t>
  </si>
  <si>
    <t>ASL-8052</t>
  </si>
  <si>
    <t>C07AB09</t>
  </si>
  <si>
    <t>C07AB09 [Cardiovascular System:Beta Blocking Agents:Beta Blocking Agents:Beta blocking agents, selective]</t>
  </si>
  <si>
    <t>COC(=O)CCc1ccc(OCC(O)CNC(C)C)cc1</t>
  </si>
  <si>
    <t>CHEMBL1201356</t>
  </si>
  <si>
    <t>Methylergonovine Maleate (FDA, USP); Methylergometrine (BAN, INN); Methylergometrine Maleate (JAN)</t>
  </si>
  <si>
    <t>Us Pharmaceuticals Holdings I Llc</t>
  </si>
  <si>
    <t>G02AB01</t>
  </si>
  <si>
    <t>G02AB01 [Genito Urinary System And Sex Hormones:Other Gynecologicals:Oxytocics:Ergot alkaloids]</t>
  </si>
  <si>
    <t>CC[C@@H](CO)NC(=O)[C@H]1CN(C)[C@@H]2Cc3c[nH]c4cccc(C2=C1)c34</t>
  </si>
  <si>
    <t>CHEMBL1908843</t>
  </si>
  <si>
    <t>Gadofosveset (INN); Gadofosveset Trisodium (FDA, USAN)</t>
  </si>
  <si>
    <t>MS-32520</t>
  </si>
  <si>
    <t>V08CA11</t>
  </si>
  <si>
    <t>V08CA11 [Various:Contrast Media:Magnetic Resonance Imaging Contrast Media:Paramagnetic contrast media]</t>
  </si>
  <si>
    <t>monoclonal antibodies: infix for inflammatory/infectious lesions</t>
  </si>
  <si>
    <t>-mab (-les-)</t>
  </si>
  <si>
    <t>fos-; -mycin</t>
  </si>
  <si>
    <t>phosphoro-derivatives; antibiotics (Streptomyces strains)</t>
  </si>
  <si>
    <t>CHEMBL1201514</t>
  </si>
  <si>
    <t>Pegademase Bovine (FDA, USAN)</t>
  </si>
  <si>
    <t>Replacement Therapy (adenosine deaminase deficiency)</t>
  </si>
  <si>
    <t>CHEMBL1201566</t>
  </si>
  <si>
    <t>Darbepoetin Alfa (BAN, FDA, USAN, INN)</t>
  </si>
  <si>
    <t>NESP</t>
  </si>
  <si>
    <t>B03XA02</t>
  </si>
  <si>
    <t>B03XA02 [Blood And Blood Forming Organs:Antianemic Preparations:Other Antianemic Preparations:Other antianemic preparations]</t>
  </si>
  <si>
    <t>CHEMBL1201834</t>
  </si>
  <si>
    <t>Canakinumab (FDA, INN, USAN)</t>
  </si>
  <si>
    <t>ACZ-885</t>
  </si>
  <si>
    <t>L04AC08</t>
  </si>
  <si>
    <t>L04AC08 [Antineoplastic And Immunomodulating Agents:Immunosuppressants:Immunosuppressants:Interleukin inhibitors]</t>
  </si>
  <si>
    <t>CHEMBL376140</t>
  </si>
  <si>
    <t>Tigecycline (FDA, INN, USAN)</t>
  </si>
  <si>
    <t>WAY-GAR-936</t>
  </si>
  <si>
    <t>J01AA12</t>
  </si>
  <si>
    <t>J01AA12 [Antiinfectives For Systemic Use:Antibacterials For Systemic Use:Tetracyclines:Tetracyclines]</t>
  </si>
  <si>
    <t>CN(C)[C@H]1[C@@H]2C[C@@H]3Cc4c(cc(NC(=O)CNC(C)(C)C)c(O)c4C(=O)C3=C(O)[C@]2(O)C(=O)C(=C1O)C(=O)N)N(C)C</t>
  </si>
  <si>
    <t>CHEMBL459</t>
  </si>
  <si>
    <t>Methyldopa (BAN, FDA, INN, JAN, USAN, USP)</t>
  </si>
  <si>
    <t>MK-351</t>
  </si>
  <si>
    <t>Sandoz Inc; Merck Research Laboratories Div Merck Co Inc; Merck And Co Inc</t>
  </si>
  <si>
    <t>C02AB01</t>
  </si>
  <si>
    <t>C02AB01 [Cardiovascular System:Antihypertensives:Antiadrenergic Agents, Centrally Acting:Methyldopa]</t>
  </si>
  <si>
    <t>C[C@](N)(Cc1ccc(O)c(O)c1)C(=O)O</t>
  </si>
  <si>
    <t>CHEMBL43452</t>
  </si>
  <si>
    <t>Pomalidomide (FDA, INN, USAN)</t>
  </si>
  <si>
    <t>CC-4047; IMID-3</t>
  </si>
  <si>
    <t>Nc1cccc2C(=O)N(C3CCC(=O)NC3=O)C(=O)c12</t>
  </si>
  <si>
    <t>CHEMBL1773</t>
  </si>
  <si>
    <t>Capecitabine (BAN, FDA, INN, USAN)</t>
  </si>
  <si>
    <t>Ro-091978000; Ro-09-1978-000</t>
  </si>
  <si>
    <t>L01BC06</t>
  </si>
  <si>
    <t>L01BC06 [Antineoplastic And Immunomodulating Agents:Antineoplastic Agents:Antimetabolites:Pyrimidine analogues]</t>
  </si>
  <si>
    <t>CCCCCOC(=O)NC1=NC(=O)N(C=C1F)[C@@H]2O[C@H](C)[C@@H](O)[C@H]2O</t>
  </si>
  <si>
    <t>CHEMBL772</t>
  </si>
  <si>
    <t>Reserpine (BAN, FDA, INN, JAN, USP)</t>
  </si>
  <si>
    <t>Eli Lilly And Co; Cm Bundy Co; Bristol Myers Squibb Co; Bowman Pharmaceuticals Inc; Everylife</t>
  </si>
  <si>
    <t>Rauwolfia alkaloid derivatives</t>
  </si>
  <si>
    <t>C02AA52; C02AA02</t>
  </si>
  <si>
    <t>C02AA52 [Cardiovascular System:Antihypertensives:Antiadrenergic Agents, Centrally Acting:Rauwolfia alkaloids]; C02AA02 [Cardiovascular System:Antihypertensives:Antiadrenergic Agents, Centrally Acting:Rauwolfia alkaloids]</t>
  </si>
  <si>
    <t>CO[C@H]1[C@@H](C[C@@H]2CN3CCc4c([nH]c5cc(OC)ccc45)[C@H]3C[C@@H]2[C@@H]1C(=O)OC)OC(=O)c6cc(OC)c(OC)c(OC)c6</t>
  </si>
  <si>
    <t>CHEMBL959</t>
  </si>
  <si>
    <t>Rimantadine (BAN, INN); Rimantadine Hydrochloride (FDA, USP, USAN)</t>
  </si>
  <si>
    <t>EXP-126</t>
  </si>
  <si>
    <t>Forest Laboratories Inc; Caraco Pharmaceutical Laboratories Ltd</t>
  </si>
  <si>
    <t>J05AC02</t>
  </si>
  <si>
    <t>J05AC02 [Antiinfectives For Systemic Use:Antivirals For Systemic Use:Direct Acting Antivirals:Cyclic amines]</t>
  </si>
  <si>
    <t>CC(N)C12CC3CC(CC(C3)C1)C2</t>
  </si>
  <si>
    <t>CHEMBL639</t>
  </si>
  <si>
    <t>Azelastine (BAN, INN); Azelastine Hydrochloride (FDA, JAN, USAN)</t>
  </si>
  <si>
    <t>A-5610; E-0659; W-2979M</t>
  </si>
  <si>
    <t>Meda Pharmaceuticals Meda Pharmaceuticals Inc; Meda Pharmaceuticals Inc; Meda Pharmaceuticals</t>
  </si>
  <si>
    <t>S01GX07; R06AX19; R01AC03</t>
  </si>
  <si>
    <t>S01GX07 [Sensory Organs:Ophthalmologicals:Decongestants And Antiallergics:Other antiallergics]; R06AX19 [Respiratory System:Antihistamines For Systemic Use:Antihistamines For Systemic Use:Other antihistamines for systemic use]; R01AC03 [Respiratory System:Nasal Preparations:Decongestants And Other Nasal Preparations For Topical Use:Antiallergic agents, excl. corticosteroids]</t>
  </si>
  <si>
    <t>CN1CCCC(CC1)N2N=C(Cc3ccc(Cl)cc3)c4ccccc4C2=O</t>
  </si>
  <si>
    <t>CHEMBL1243</t>
  </si>
  <si>
    <t>Sulfabenzamide (Triple Sulfa) (FDA); Sulfabenzamide (BAN, INN, USAN, USP)</t>
  </si>
  <si>
    <t>Nc1ccc(cc1)S(=O)(=O)NC(=O)c2ccccc2</t>
  </si>
  <si>
    <t>CHEMBL898</t>
  </si>
  <si>
    <t>Diflunisal (BAN, FDA, INN, JAN, USAN, USP)</t>
  </si>
  <si>
    <t>N02BA11</t>
  </si>
  <si>
    <t>N02BA11 [Nervous System:Analgesics:Other Analgesics And Antipyretics:Salicylic acid and derivatives]</t>
  </si>
  <si>
    <t>OC(=O)c1cc(ccc1O)c2ccc(F)cc2F</t>
  </si>
  <si>
    <t>CHEMBL407</t>
  </si>
  <si>
    <t>Flumazenil (BAN, FDA, INN, USAN, USP)</t>
  </si>
  <si>
    <t>Ro-151788000; Ro-151788</t>
  </si>
  <si>
    <t>V03AB25</t>
  </si>
  <si>
    <t>V03AB25 [Various:All Other Therapeutic Products:All Other Therapeutic Products:Antidotes]</t>
  </si>
  <si>
    <t>Antagonist (to benzodiazepine)</t>
  </si>
  <si>
    <t>CCOC(=O)c1ncn2c1CN(C)C(=O)c3cc(F)ccc23</t>
  </si>
  <si>
    <t>CHEMBL414804</t>
  </si>
  <si>
    <t>Oxaliplatin (BAN, FDA, USAN, INN)</t>
  </si>
  <si>
    <t>JM-83; L-OHP; RP-54780; SR-96669</t>
  </si>
  <si>
    <t>Teva Pharmaceuticals Usa; Sanofi Aventis Us Llc</t>
  </si>
  <si>
    <t>L01XA03</t>
  </si>
  <si>
    <t>L01XA03 [Antineoplastic And Immunomodulating Agents:Antineoplastic Agents:Other Antineoplastic Agents:Platinum compounds]</t>
  </si>
  <si>
    <t>CHEMBL499808</t>
  </si>
  <si>
    <t>Caspofungin (BAN, INN); Caspofungin Acetate (FDA, USAN)</t>
  </si>
  <si>
    <t>L-743872; MK-991; MK-0991</t>
  </si>
  <si>
    <t>J02AX04</t>
  </si>
  <si>
    <t>J02AX04 [Antiinfectives For Systemic Use:Antimycotics For Systemic Use:Antimycotics For Systemic Use:Other antimycotics for systemic use]</t>
  </si>
  <si>
    <t>CCC(C)CC(C)CCCCCCCCC(=O)N[C@H]1C[C@@H](O)[C@@H](NCCN)NC(=O)[C@@H]2[C@@H](O)CCN2C(=O)[C@@H](NC(=O)[C@@H](NC(=O)[C@@H]3C[C@@H](O)CN3C(=O)[C@@H](NC1=O)[C@@H](C)O)[C@H](O)[C@@H](O)c4ccc(O)cc4)[C@H](O)CCN</t>
  </si>
  <si>
    <t>CHEMBL820</t>
  </si>
  <si>
    <t>Busulfan (BAN, FDA, INN, JAN, USP)</t>
  </si>
  <si>
    <t>Otsuka Pharmaceutical Co Ltd; Aspen Global Inc</t>
  </si>
  <si>
    <t>L01AB01</t>
  </si>
  <si>
    <t>L01AB01 [Antineoplastic And Immunomodulating Agents:Antineoplastic Agents:Alkylating Agents:Alkyl sulfonates]</t>
  </si>
  <si>
    <t>CS(=O)(=O)OCCCCOS(=O)(=O)C</t>
  </si>
  <si>
    <t>CHEMBL803</t>
  </si>
  <si>
    <t>Cytarabine (BAN, FDA, INN, JAN, USAN, USP); Cytarabine Hydrochloride (USAN)</t>
  </si>
  <si>
    <t>U-19920; U-19920A</t>
  </si>
  <si>
    <t>Teva Parenteral Medicines Inc; Pacira Pharmaceuticals Inc</t>
  </si>
  <si>
    <t>L01BC01</t>
  </si>
  <si>
    <t>L01BC01 [Antineoplastic And Immunomodulating Agents:Antineoplastic Agents:Antimetabolites:Pyrimidine analogues]</t>
  </si>
  <si>
    <t>NC1=NC(=O)N(C=C1)[C@@H]2O[C@H](CO)[C@@H](O)[C@@H]2O</t>
  </si>
  <si>
    <t>CHEMBL766</t>
  </si>
  <si>
    <t>Cilastatin (BAN, INN); Cilastatin Sodium (FDA, USP, JAN, USAN)</t>
  </si>
  <si>
    <t>MK-791</t>
  </si>
  <si>
    <t>Enzyme Inhibitor</t>
  </si>
  <si>
    <t>CC1(C)C[C@@H]1C(=O)N\C(=C/CCCCSC[C@H](N)C(=O)O)\C(=O)O</t>
  </si>
  <si>
    <t>CHEMBL122</t>
  </si>
  <si>
    <t>Rofecoxib (BAN, FDA, INN, USAN)</t>
  </si>
  <si>
    <t>MK-0966; MK-966</t>
  </si>
  <si>
    <t>M01AH02</t>
  </si>
  <si>
    <t>M01AH02 [Musculo-Skeletal System:Antiinflammatory And Antirheumatic Products:Antiinflammatory And Antirheumatic Products, Non-Steroids:Coxibs]</t>
  </si>
  <si>
    <t>CS(=O)(=O)c1ccc(cc1)C2=C(C(=O)OC2)c3ccccc3</t>
  </si>
  <si>
    <t>CHEMBL1201334</t>
  </si>
  <si>
    <t>Triptorelin (BAN, USAN, INN); Triptorelin Pamoate (FDA, USAN)</t>
  </si>
  <si>
    <t>CL-118532</t>
  </si>
  <si>
    <t>L02AE04</t>
  </si>
  <si>
    <t>L02AE04 [Antineoplastic And Immunomodulating Agents:Endocrine Therapy:Hormones And Related Agents:Gonadotropin releasing hormone analogues]</t>
  </si>
  <si>
    <t>CC(C)C[C@H](NC(=O)[C@@H](Cc1c[nH]c2ccccc12)NC(=O)[C@H](Cc3ccc(O)cc3)NC(=O)[C@H](CO)NC(=O)[C@H](Cc4c[nH]c5ccccc45)NC(=O)[C@H](Cc6c[nH]cn6)NC(=O)[C@@H]7CCC(=O)N7)C(=O)N[C@@H](CCCNC(=N)N)C(=O)N8CCC[C@H]8C(=O)NCC(=O)N</t>
  </si>
  <si>
    <t>CHEMBL1201248</t>
  </si>
  <si>
    <t>Cisatracurium Besylate (FDA, USAN); Cisatracurium Besilate (BAN, INN)</t>
  </si>
  <si>
    <t>51 W89</t>
  </si>
  <si>
    <t>M03AC11</t>
  </si>
  <si>
    <t>M03AC11 [Musculo-Skeletal System:Muscle Relaxants:Muscle Relaxants, Peripherally Acting Agents:Other quaternary ammonium compounds]</t>
  </si>
  <si>
    <t>COc1ccc(C[C@@H]2c3cc(OC)c(OC)cc3CC[N@+]2(C)CCC(=O)OCCCCCOC(=O)CC[N@@+]4(C)CCc5cc(OC)c(OC)cc5[C@H]4Cc6ccc(OC)c(OC)c6)cc1OC</t>
  </si>
  <si>
    <t>CHEMBL95</t>
  </si>
  <si>
    <t>Tacrine (BAN, INN); Tacrine Hydrochloride (USAN, USP, FDA)</t>
  </si>
  <si>
    <t>CI-970</t>
  </si>
  <si>
    <t>N06DA01</t>
  </si>
  <si>
    <t>N06DA01 [Nervous System:Psychoanaleptics:Anti-Dementia Drugs:Anticholinesterases]</t>
  </si>
  <si>
    <t>Cognition Adjuvant; Dementia Symptoms Treatment Adjunct</t>
  </si>
  <si>
    <t>Nc1c2CCCCc2nc3ccccc13</t>
  </si>
  <si>
    <t>CHEMBL1201101</t>
  </si>
  <si>
    <t>Testosterone Cypionate (FDA, USP)</t>
  </si>
  <si>
    <t>G03BA03</t>
  </si>
  <si>
    <t>G03BA03 [Genito Urinary System And Sex Hormones:Sex Hormones And Modulators Of The Genital System:Androgens:3-oxoandrosten (4) derivatives]</t>
  </si>
  <si>
    <t>C[C@]12CC[C@H]3[C@@H](CCC4=CC(=O)CC[C@]34C)[C@@H]1CC[C@@H]2OC(=O)CCC5CCCC5</t>
  </si>
  <si>
    <t>CHEMBL877</t>
  </si>
  <si>
    <t>Tranexamic Acid (BAN, INN, JAN, USAN, FDA)</t>
  </si>
  <si>
    <t>CL-65336; Trans Amcha</t>
  </si>
  <si>
    <t>Pharmacia And Upjohn Co; Ferring Pharmaceuticals As</t>
  </si>
  <si>
    <t>B02AA02</t>
  </si>
  <si>
    <t>B02AA02 [Blood And Blood Forming Organs:Antihemorrhagics:Antifibrinolytics:Amino acids]</t>
  </si>
  <si>
    <t>NC[C@@H]1CC[C@H](CC1)C(=O)O</t>
  </si>
  <si>
    <t>CHEMBL1487</t>
  </si>
  <si>
    <t>Atorvastatin (BAN, INN); Atorvastatin Calcium (FDA, USAN)</t>
  </si>
  <si>
    <t>CI-981</t>
  </si>
  <si>
    <t>C10AA05</t>
  </si>
  <si>
    <t>C10AA05 [Cardiovascular System:Lipid Modifying Agents:Lipid Modifying Agents, Plain:HMG CoA reductase inhibitors]</t>
  </si>
  <si>
    <t>Inhibitor (HMG-CoA reductase)</t>
  </si>
  <si>
    <t>CC(C)c1c(C(=O)Nc2ccccc2)c(c3ccccc3)c(c4ccc(F)cc4)n1CC[C@@H](O)C[C@@H](O)CC(=O)O</t>
  </si>
  <si>
    <t>CHEMBL233406</t>
  </si>
  <si>
    <t>Sodium Sulfate (FDA, USP); Sodium Sulfate Anhydrous (FDA); Sodium Sulfate, Dried (JAN)</t>
  </si>
  <si>
    <t>Salix Pharmaceuticals Inc; Meda Pharmaceuticals Inc; Hospira Inc; Braintree Laboratories Inc</t>
  </si>
  <si>
    <t>A12CA02; A06AD13</t>
  </si>
  <si>
    <t>A12CA02 [Alimentary Tract And Metabolism:Mineral Supplements:Other Mineral Supplements:Sodium]; A06AD13 [Alimentary Tract And Metabolism:Drugs For Constipation:Drugs For Constipation:Osmotically acting laxatives]</t>
  </si>
  <si>
    <t>[Na+].[Na+].[O-]S(=O)(=O)[O-]</t>
  </si>
  <si>
    <t>CHEMBL1447815</t>
  </si>
  <si>
    <t>Indium (111In) Chloride Injection (JAN); Indium In 111 Chloride (USP); Indium In-111 Chloride (FDA)</t>
  </si>
  <si>
    <t>Mallinckrodt Medical Inc; Ge Healthcare</t>
  </si>
  <si>
    <t>CHEMBL476</t>
  </si>
  <si>
    <t>Dacarbazine (BAN, FDA, INN, JAN, USAN, USP)</t>
  </si>
  <si>
    <t>DIC; DTIC</t>
  </si>
  <si>
    <t>L01AX04</t>
  </si>
  <si>
    <t>L01AX04 [Antineoplastic And Immunomodulating Agents:Antineoplastic Agents:Alkylating Agents:Other alkylating agents]</t>
  </si>
  <si>
    <t>CN(C)N=Nc1[nH]cnc1C(=O)N</t>
  </si>
  <si>
    <t>CHEMBL1201483</t>
  </si>
  <si>
    <t>Pseudoephedrine Polistirex (FDA, USAN)</t>
  </si>
  <si>
    <t>R01BA02</t>
  </si>
  <si>
    <t>R01BA02 [Respiratory System:Nasal Preparations:Nasal Decongestants For Systemic Use:Sympathomimetics]</t>
  </si>
  <si>
    <t>CHEMBL1200</t>
  </si>
  <si>
    <t>Benoxinate Hydrochloride (FDA, USP); Oxybuprocaine (BAN, INN); Oxybuprocaine Hydrochloride (JAN)</t>
  </si>
  <si>
    <t>Sola Barnes Hind</t>
  </si>
  <si>
    <t>D04AB03; S01HA02</t>
  </si>
  <si>
    <t>D04AB03 [Dermatologicals:Antipruritics, Incl. Antihistamines, Anesthetics, Etc.:Antipruritics, Incl. Antihistamines, Anesthetics, Etc.:Anesthetics for topical use]; S01HA02 [Sensory Organs:Ophthalmologicals:Local Anesthetics:Local anesthetics]</t>
  </si>
  <si>
    <t>CCCCOc1cc(ccc1N)C(=O)OCCN(CC)CC</t>
  </si>
  <si>
    <t>CHEMBL1200557</t>
  </si>
  <si>
    <t>Manganese Sulfate (USP, FDA)</t>
  </si>
  <si>
    <t>Abraxis Pharmaceutical Products</t>
  </si>
  <si>
    <t>CHEMBL1160160</t>
  </si>
  <si>
    <t>Rose Bengal Sodium I 125 (USAN); Rose Bengal Sodium (131I) (INN); Rose Bengal Sodium I 131 (USAN, USP); Rose Bengal Sodium I-131 (FDA)</t>
  </si>
  <si>
    <t>Sorin Biomedica Spa; Bristol-Myers Squibb; Bracco Diagnostics Inc</t>
  </si>
  <si>
    <t>S01JA02</t>
  </si>
  <si>
    <t>S01JA02 [Sensory Organs:Ophthalmologicals:Diagnostic Agents:Colouring agents]</t>
  </si>
  <si>
    <t>Radioactive Agent; Diagnostic Aid (hepatic function determination)</t>
  </si>
  <si>
    <t>Oc1c(I)cc2c(Oc3c(I)c(O)c(I)cc3C24OC(=O)c5c(Cl)c(Cl)c(Cl)c(Cl)c45)c1I</t>
  </si>
  <si>
    <t>CHEMBL2104118</t>
  </si>
  <si>
    <t>Cyanocobalamin (60Co) (INN); Cyanocobalamin Co 60 (USAN, USP); Cyanocobalamin Co-60 (FDA)</t>
  </si>
  <si>
    <t>Diagnostic Aid (pernicious anemia); Radioactive Agent</t>
  </si>
  <si>
    <t>CHEMBL1729</t>
  </si>
  <si>
    <t>Cisapride (BAN, INN, JAN, USAN); Cisapride Monohydrate (FDA)</t>
  </si>
  <si>
    <t>R-51619</t>
  </si>
  <si>
    <t>Janssen Pharmaceuticals Inc; Janssen Pharmaceutica Products Lp</t>
  </si>
  <si>
    <t>A03FA02</t>
  </si>
  <si>
    <t>A03FA02 [Alimentary Tract And Metabolism:Drugs For Functional Gastrointestinal Disorders:Propulsives:Propulsives]</t>
  </si>
  <si>
    <t>COC1CN(CCCOc2ccc(F)cc2)CCC1NC(=O)c3cc(Cl)c(N)cc3OC</t>
  </si>
  <si>
    <t>CHEMBL1014</t>
  </si>
  <si>
    <t>Candesartan (BAN); Candesartan Cilexetil (USAN, FDA)</t>
  </si>
  <si>
    <t>TCV-116</t>
  </si>
  <si>
    <t>CCOc1nc2cccc(C(=O)OC(C)OC(=O)OC3CCCCC3)c2n1Cc4ccc(cc4)c5ccccc5c6nn[nH]n6</t>
  </si>
  <si>
    <t>CHEMBL580</t>
  </si>
  <si>
    <t>Lorazepam (BAN, FDA, INN, JAN, USAN, USP)</t>
  </si>
  <si>
    <t>WY-4036</t>
  </si>
  <si>
    <t>Valeant International Barbados Srl; Baxter Healthcare Corp Anesthesia Critical Care</t>
  </si>
  <si>
    <t>N05BA06; N05BA56</t>
  </si>
  <si>
    <t>N05BA06 [Nervous System:Psycholeptics:Anxiolytics:Benzodiazepine derivatives]; N05BA56 [Nervous System:Psycholeptics:Anxiolytics:Benzodiazepine derivatives]</t>
  </si>
  <si>
    <t>OC1N=C(c2ccccc2Cl)c3cc(Cl)ccc3NC1=O</t>
  </si>
  <si>
    <t>CHEMBL1201148</t>
  </si>
  <si>
    <t>Meprednisone (FDA, USP, INN, USAN)</t>
  </si>
  <si>
    <t>SCH-4358</t>
  </si>
  <si>
    <t>H02AB15</t>
  </si>
  <si>
    <t>H02AB15 [Systemic Hormonal Preparations, Excl. :Corticosteroids For Systemic Use:Corticosteroids For Systemic Use, Plain:Glucocorticoids]</t>
  </si>
  <si>
    <t>C[C@H]1C[C@H]2[C@@H]3CCC4=CC(=O)C=C[C@]4(C)[C@H]3C(=O)C[C@]2(C)[C@@]1(O)C(=O)CO</t>
  </si>
  <si>
    <t>CHEMBL1522</t>
  </si>
  <si>
    <t>Eszopiclone (FDA, INN, USAN)</t>
  </si>
  <si>
    <t>(S)-Zopiclone</t>
  </si>
  <si>
    <t>N05CF04</t>
  </si>
  <si>
    <t>N05CF04 [Nervous System:Psycholeptics:Hypnotics And Sedatives:Benzodiazepine related drugs]</t>
  </si>
  <si>
    <t>CN1CCN(CC1)C(=O)O[C@@H]2N(C(=O)c3nccnc23)c4ccc(Cl)cn4</t>
  </si>
  <si>
    <t>CHEMBL1190</t>
  </si>
  <si>
    <t>Decamethonium Bromide (MI, INN, USP, FDA); Decamethonium Iodide (BAN)</t>
  </si>
  <si>
    <t>C[N+](C)(C)CCCCCCCCCC[N+](C)(C)C</t>
  </si>
  <si>
    <t>CHEMBL1201490</t>
  </si>
  <si>
    <t>Sermorelin Acetate (FDA, USAN)</t>
  </si>
  <si>
    <t>H01AC04; V04CD03</t>
  </si>
  <si>
    <t>H01AC04 [Systemic Hormonal Preparations, Excl. :Pituitary And Hypothalamic Hormones And Analogues:Anterior Pituitary Lobe Hormones And Analogues:Somatropin and somatropin agonists]; V04CD03 [Various:Diagnostic Agents:Other Diagnostic Agents:Tests for pituitary function]</t>
  </si>
  <si>
    <t>Diagnostic Aid; Growth Hormone-Releasing Hormone</t>
  </si>
  <si>
    <t>CHEMBL1201414</t>
  </si>
  <si>
    <t>Tinzaparin Sodium (BAN, FDA, INN, USAN)</t>
  </si>
  <si>
    <t>Leo Pharma As</t>
  </si>
  <si>
    <t>B01AB10</t>
  </si>
  <si>
    <t>B01AB10 [Blood And Blood Forming Organs:Antithrombotic Agents:Antithrombotic Agents:Heparin group]</t>
  </si>
  <si>
    <t>Anticoagulant; Antithrombotic</t>
  </si>
  <si>
    <t>CHEMBL638</t>
  </si>
  <si>
    <t>Voriconazole (BAN, FDA, INN, USAN)</t>
  </si>
  <si>
    <t>UK-109496</t>
  </si>
  <si>
    <t>J02AC03</t>
  </si>
  <si>
    <t>J02AC03 [Antiinfectives For Systemic Use:Antimycotics For Systemic Use:Antimycotics For Systemic Use:Triazole derivatives]</t>
  </si>
  <si>
    <t>C[C@@H](c1ncncc1F)[C@](O)(Cn2cncn2)c3ccc(F)cc3F</t>
  </si>
  <si>
    <t>-pin(e); -vir-</t>
  </si>
  <si>
    <t>tricyclic compounds; antivirals</t>
  </si>
  <si>
    <t>CHEMBL998</t>
  </si>
  <si>
    <t>Loratadine (USP, BAN, FDA, INN, USAN)</t>
  </si>
  <si>
    <t>SCH-29851</t>
  </si>
  <si>
    <t>Taro Pharmaceuticals Usa Inc; Schering Plough Healthcare Products Inc; Pfizer Inc; Perrigo Co</t>
  </si>
  <si>
    <t>R06AX13</t>
  </si>
  <si>
    <t>R06AX13 [Respiratory System:Antihistamines For Systemic Use:Antihistamines For Systemic Use:Other antihistamines for systemic use]</t>
  </si>
  <si>
    <t>CCOC(=O)N1CCC(=C2c3ccc(Cl)cc3CCc4cccnc24)CC1</t>
  </si>
  <si>
    <t>antimycotics (pyridone derivatives)</t>
  </si>
  <si>
    <t>CHEMBL1509</t>
  </si>
  <si>
    <t>Drospirenone (BAN, FDA, INN, USAN)</t>
  </si>
  <si>
    <t>ZK-30595</t>
  </si>
  <si>
    <t>C[C@]12CCC(=O)C=C1[C@@H]3C[C@@H]3[C@@H]4[C@@H]2CC[C@@]5(C)[C@H]4[C@@H]6C[C@@H]6[C@@]57CCC(=O)O7</t>
  </si>
  <si>
    <t>CHEMBL1237119</t>
  </si>
  <si>
    <t>Tresprostinil (FDA); Treprostinil (INN, USAN); Treprostinil Sodium (FDA); Treprostinil Diolamine (USAN)</t>
  </si>
  <si>
    <t>15AU81; LRX-15; UT-15</t>
  </si>
  <si>
    <t>United Therapeutics Corporation; United Therapeutics Corp; United Therapeutics</t>
  </si>
  <si>
    <t>-nil; -prost-</t>
  </si>
  <si>
    <t>benzodiazepine receptor antagonists/agonists; prostaglandins</t>
  </si>
  <si>
    <t>B01AC21</t>
  </si>
  <si>
    <t>B01AC21 [Blood And Blood Forming Organs:Antithrombotic Agents:Antithrombotic Agents:Platelet aggregation inhibitors excl. heparin]</t>
  </si>
  <si>
    <t>CCCCC[C@H](O)CC[C@H]1[C@H](O)C[C@@H]2Cc3c(C[C@H]12)cccc3OCC(=O)O</t>
  </si>
  <si>
    <t>Medarex</t>
  </si>
  <si>
    <t>CHEMBL1237118</t>
  </si>
  <si>
    <t>Dolasetron (BAN, INN); Dolasetron Mesylate (FDA, USP, USAN)</t>
  </si>
  <si>
    <t>MDL-73147EF</t>
  </si>
  <si>
    <t>A04AA04</t>
  </si>
  <si>
    <t>A04AA04 [Alimentary Tract And Metabolism:Antiemetics And Antinauseants:Antiemetics And Antinauseants:Serotonin (5HT3) antagonists]</t>
  </si>
  <si>
    <t>Anti-Emetic; Antimigraine</t>
  </si>
  <si>
    <t>O=C(O[C@@H]1C[C@@H]2C[C@H]3C[C@H](C1)N2CC3=O)c4c[nH]c5ccccc45</t>
  </si>
  <si>
    <t>CHEMBL1201286</t>
  </si>
  <si>
    <t>Oxyphenonium Bromide (FDA, MI, BAN, INN)</t>
  </si>
  <si>
    <t>A03AB53; A03AB03</t>
  </si>
  <si>
    <t>A03AB53 [Alimentary Tract And Metabolism:Drugs For Functional Gastrointestinal Disorders:Drugs For Functional Gastrointestinal Disorders:Synthetic anticholinergics, quaternary ammonium compounds]; A03AB03 [Alimentary Tract And Metabolism:Drugs For Functional Gastrointestinal Disorders:Drugs For Functional Gastrointestinal Disorders:Synthetic anticholinergics, quaternary ammonium compounds]</t>
  </si>
  <si>
    <t>CC[N+](C)(CC)CCOC(=O)C(O)(C1CCCCC1)c2ccccc2</t>
  </si>
  <si>
    <t>CHEMBL566534</t>
  </si>
  <si>
    <t>Artemether (BAN, FDA, INN, USAN)</t>
  </si>
  <si>
    <t>P01BF01; P01BE02</t>
  </si>
  <si>
    <t>P01BF01 [Antiparasitic Products, Insecticides And Repellents:Antiprotozoals:Antimalarials:Artemisinin and derivatives, combinations]; P01BE02 [Antiparasitic Products, Insecticides And Repellents:Antiprotozoals:Antimalarials:Artemisinin and derivatives, plain]</t>
  </si>
  <si>
    <t>CO[C@H]1O[C@@H]2O[C@@]3(C)CC[C@H]4[C@H](C)CC[C@@H]([C@H]1C)[C@@]24OO3</t>
  </si>
  <si>
    <t>Antagonist (bradykinin)</t>
  </si>
  <si>
    <t>CHEMBL1160819</t>
  </si>
  <si>
    <t>Ammonia Solution, Strong (NF); Ammonia Water (JAN); Ammonia N 13 (USAN, USP); Ammonia N-13 (FDA); Ammonia, N-13 (FDA)</t>
  </si>
  <si>
    <t>Feinstein Institute Medical Research</t>
  </si>
  <si>
    <t>Pharmaceutic Aid (solvent and source of ammonia); Diagnostic Aid (cardiac imaging); Diagnostic Aid (liver imaging); Radioactive Agent</t>
  </si>
  <si>
    <t>CHEMBL1200468</t>
  </si>
  <si>
    <t>Malathion (FDA, USP, BAN)</t>
  </si>
  <si>
    <t>Taro Pharmaceuticals North America Inc</t>
  </si>
  <si>
    <t>P03AX03</t>
  </si>
  <si>
    <t>P03AX03 [Antiparasitic Products, Insecticides And Repellents:Ectoparasiticides, Incl. Scabicides, Insecticides And Repellents:Ectoparasiticides, Incl. Scabicides:Other ectoparasiticides, incl. scabicides]</t>
  </si>
  <si>
    <t>Pediculicide</t>
  </si>
  <si>
    <t>CCOC(=O)CC(SP(=S)(OC)OC)C(=O)OCC</t>
  </si>
  <si>
    <t>CHEMBL1101</t>
  </si>
  <si>
    <t>Biperiden (BAN, INN, JAN, USP); Biperiden Hydrochloride (FDA, USP, BAN, JAN); Biperiden Lactate (FDA, USP, BAN, JAN)</t>
  </si>
  <si>
    <t>Knoll; Abbvie Inc</t>
  </si>
  <si>
    <t>N04AA02</t>
  </si>
  <si>
    <t>N04AA02 [Nervous System:Anti-Parkinson Drugs:Anticholinergic Agents:Tertiary amines]</t>
  </si>
  <si>
    <t>OC(CCN1CCCCC1)(C2CC3CC2C=C3)c4ccccc4</t>
  </si>
  <si>
    <t>CHEMBL1371</t>
  </si>
  <si>
    <t>Chlorzoxazone (BAN, FDA, INN, JAN, USP)</t>
  </si>
  <si>
    <t>Ortho Mcneil Pharmaceutical Inc; Janssen Research And Development Llc</t>
  </si>
  <si>
    <t>M03BB73; M03BB03; M03BB53</t>
  </si>
  <si>
    <t>M03BB73 [Musculo-Skeletal System:Muscle Relaxants:Muscle Relaxants, Centrally Acting Agents:Oxazol, thiazine, and triazine derivatives]; M03BB03 [Musculo-Skeletal System:Muscle Relaxants:Muscle Relaxants, Centrally Acting Agents:Oxazol, thiazine, and triazine derivatives]; M03BB53 [Musculo-Skeletal System:Muscle Relaxants:Muscle Relaxants, Centrally Acting Agents:Oxazol, thiazine, and triazine derivatives]</t>
  </si>
  <si>
    <t>Clc1ccc2OC(=O)Nc2c1</t>
  </si>
  <si>
    <t>CHEMBL1571</t>
  </si>
  <si>
    <t>Testolactone (FDA, INN, USAN, USP)</t>
  </si>
  <si>
    <t>SQ-9538</t>
  </si>
  <si>
    <t>C[C@]12CC[C@H]3[C@@H](CCC4=CC(=O)C=C[C@]34C)[C@@H]1CCC(=O)O2</t>
  </si>
  <si>
    <t>CHEMBL1292</t>
  </si>
  <si>
    <t>Clofazimine (BAN, FDA, INN, USAN, USP)</t>
  </si>
  <si>
    <t>G-30320</t>
  </si>
  <si>
    <t>J04BA01</t>
  </si>
  <si>
    <t>J04BA01 [Antiinfectives For Systemic Use:Antimycobacterials:Drugs For Treatment Of Lepra:Drugs for treatment of lepra]</t>
  </si>
  <si>
    <t>Antibacterial (leprostatic); Antibacterial (tuberculostatic)</t>
  </si>
  <si>
    <t>CC(C)\N=C\1/C=C2N(c3ccc(Cl)cc3)c4ccccc4N=C2C=C1Nc5ccc(Cl)cc5</t>
  </si>
  <si>
    <t>CHEMBL1200614</t>
  </si>
  <si>
    <t>Ioversol (FDA, USP, BAN, INN, USAN)</t>
  </si>
  <si>
    <t>MP-328</t>
  </si>
  <si>
    <t>V08AB07</t>
  </si>
  <si>
    <t>V08AB07 [Various:Contrast Media:X-Ray Contrast Media, Iodinated:Watersoluble, nephrotropic, low osmolar X-ray contrast media]</t>
  </si>
  <si>
    <t>OCCN(C(=O)CO)c1c(I)c(C(=O)NCC(O)CO)c(I)c(C(=O)NCC(O)CO)c1I</t>
  </si>
  <si>
    <t>CHEMBL1201073</t>
  </si>
  <si>
    <t>Succimer (FDA, BAN, INN, USAN)</t>
  </si>
  <si>
    <t>DIM-SA; DMSA</t>
  </si>
  <si>
    <t>OC(=O)[C@H](S)[C@H](S)C(=O)O</t>
  </si>
  <si>
    <t>CHEMBL1201526</t>
  </si>
  <si>
    <t>Technetium Tc 99m (Pyro- And Trimeta-) Phosphates (USP); Technetium Tc-99m Pyro/Trimeta Phosphates Kit (FDA)</t>
  </si>
  <si>
    <t>CHEMBL629</t>
  </si>
  <si>
    <t>Amitriptyline (BAN, INN); Amitriptyline Hydrochloride (FDA, USP, JAN)</t>
  </si>
  <si>
    <t>Valeant Pharmaceuticals International; Schering Corp Sub Schering Plough Corp; New River Pharmaceuticals Inc; Astrazeneca Pharmaceuticals Lp</t>
  </si>
  <si>
    <t>N06AA09</t>
  </si>
  <si>
    <t>N06AA09 [Nervous System:Psychoanaleptics:Antidepressants:Non-selective monoamine reuptake inhibitors]</t>
  </si>
  <si>
    <t>CN(C)CCC=C1c2ccccc2CCc3ccccc13</t>
  </si>
  <si>
    <t>CHEMBL1597</t>
  </si>
  <si>
    <t>Dimercaprol (BAN, FDA, INN, JAN, USP)</t>
  </si>
  <si>
    <t>V03AB09</t>
  </si>
  <si>
    <t>V03AB09 [Various:All Other Therapeutic Products:All Other Therapeutic Products:Antidotes]</t>
  </si>
  <si>
    <t>Antidote (to arsenic and gold and mercury poisoning)</t>
  </si>
  <si>
    <t>OCC(S)CS</t>
  </si>
  <si>
    <t>CHEMBL118</t>
  </si>
  <si>
    <t>Celecoxib (BAN, FDA, INN, USAN)</t>
  </si>
  <si>
    <t>SC-58635</t>
  </si>
  <si>
    <t>L01XX33; M01AH01</t>
  </si>
  <si>
    <t>L01XX33 [Antineoplastic And Immunomodulating Agents:Antineoplastic Agents:Other Antineoplastic Agents:Other antineoplastic agents]; M01AH01 [Musculo-Skeletal System:Antiinflammatory And Antirheumatic Products:Antiinflammatory And Antirheumatic Products, Non-Steroids:Coxibs]</t>
  </si>
  <si>
    <t>Cc1ccc(cc1)c2cc(nn2c3ccc(cc3)S(=O)(=O)N)C(F)(F)F</t>
  </si>
  <si>
    <t>CHEMBL1201448</t>
  </si>
  <si>
    <t>Ardeparin Sodium (FDA, INN, USAN)</t>
  </si>
  <si>
    <t>WY-90493 RD</t>
  </si>
  <si>
    <t>CHEMBL1491</t>
  </si>
  <si>
    <t>Amlodipine (BAN, INN, FDA); Amlodipine Besilate (JAN); Amlodipine Besylate (FDA, USAN); Amlodipine Maleate (FDA, USAN)</t>
  </si>
  <si>
    <t>UK-4834026; UK-48340-26; UK-4834011; UK-48340-11</t>
  </si>
  <si>
    <t>Novartis Pharmaceuticals Corp; Dr Reddys Laboratories Inc; Daiichi Sankyo Inc; Boehringer Ingelheim Pharmaceuticals Inc; Synthon Pharmaceuticals Inc</t>
  </si>
  <si>
    <t>C08CA01</t>
  </si>
  <si>
    <t>C08CA01 [Cardiovascular System:Calcium Channel Blockers:Selective Calcium Channel Blockers With Mainly Vascular Effects:Dihydropyridine derivatives]</t>
  </si>
  <si>
    <t>CCOC(=O)C1=C(COCCN)NC(=C(C1c2ccccc2Cl)C(=O)OC)C</t>
  </si>
  <si>
    <t>CHEMBL258608</t>
  </si>
  <si>
    <t>Artesunate (FDA, USAN, INN)</t>
  </si>
  <si>
    <t>P01BE03</t>
  </si>
  <si>
    <t>P01BE03 [Antiparasitic Products, Insecticides And Repellents:Antiprotozoals:Antimalarials:Artemisinin and derivatives, plain]</t>
  </si>
  <si>
    <t>C[C@@H]1CC[C@H]2[C@@H](C)C(OC(=O)CCC(=O)O)O[C@@H]3O[C@@]4(C)CC[C@@H]1[C@@]23OO4</t>
  </si>
  <si>
    <t>CHEMBL1201460</t>
  </si>
  <si>
    <t>Dalteparin Sodium (BAN, FDA, INN, USAN)</t>
  </si>
  <si>
    <t>Heparin Fragment Kabi 2165</t>
  </si>
  <si>
    <t>B01AB04</t>
  </si>
  <si>
    <t>B01AB04 [Blood And Blood Forming Organs:Antithrombotic Agents:Antithrombotic Agents:Heparin group]</t>
  </si>
  <si>
    <t>CHEMBL1725</t>
  </si>
  <si>
    <t>Iopromide (MI, BAN, FDA, INN, USAN, USP)</t>
  </si>
  <si>
    <t>ZK-35760</t>
  </si>
  <si>
    <t>V08AB05</t>
  </si>
  <si>
    <t>V08AB05 [Various:Contrast Media:X-Ray Contrast Media, Iodinated:Watersoluble, nephrotropic, low osmolar X-ray contrast media]</t>
  </si>
  <si>
    <t>COCC(=O)Nc1c(I)c(C(=O)NCC(O)CO)c(I)c(C(=O)N(C)CC(O)CO)c1I</t>
  </si>
  <si>
    <t>CHEMBL1201447</t>
  </si>
  <si>
    <t>Calfactant (BAN, FDA, USAN)</t>
  </si>
  <si>
    <t>Ony Inc</t>
  </si>
  <si>
    <t>Anti-Inflammatory; Antirheumatic</t>
  </si>
  <si>
    <t>CHEMBL308954</t>
  </si>
  <si>
    <t>Etravirine (FDA, INN, USAN)</t>
  </si>
  <si>
    <t>TMC-125</t>
  </si>
  <si>
    <t>Janssen Research And Development Llc</t>
  </si>
  <si>
    <t>J05AG04</t>
  </si>
  <si>
    <t>J05AG04 [Antiinfectives For Systemic Use:Antivirals For Systemic Use:Direct Acting Antivirals:Non-nucleoside reverse transcriptase inhibitors]</t>
  </si>
  <si>
    <t>Cc1cc(cc(C)c1Oc2nc(Nc3ccc(cc3)C#N)nc(N)c2Br)C#N</t>
  </si>
  <si>
    <t>CHEMBL1742990</t>
  </si>
  <si>
    <t>Belatacept (FDA, INN, USAN)</t>
  </si>
  <si>
    <t>BMS-224818; LEA29Y</t>
  </si>
  <si>
    <t>L04AA28</t>
  </si>
  <si>
    <t>L04AA28 [Antineoplastic And Immunomodulating Agents:Immunosuppressants:Immunosuppressants:Selective immunosuppressants]</t>
  </si>
  <si>
    <t>CHEMBL707</t>
  </si>
  <si>
    <t>Doxazosin (BAN, INN); Doxazosin Mesylate (FDA, USAN); Doxazosin Mesilate (JAN)</t>
  </si>
  <si>
    <t>UK-3327427; UK-33274-27</t>
  </si>
  <si>
    <t>C02CA04</t>
  </si>
  <si>
    <t>C02CA04 [Cardiovascular System:Antihypertensives:Antiadrenergic Agents, Peripherally Acting:Alpha-adrenoreceptor antagonists]</t>
  </si>
  <si>
    <t>COc1cc2nc(nc(N)c2cc1OC)N3CCN(CC3)C(=O)C4COc5ccccc5O4</t>
  </si>
  <si>
    <t>Pharmaceutic Aid (humectant); Pharmaceutic Aid (solvent)</t>
  </si>
  <si>
    <t>CHEMBL2221313</t>
  </si>
  <si>
    <t>Indium In-111 Pentetate Disodium (FDA); Pentetate Indium Disodium In 111 (USAN)</t>
  </si>
  <si>
    <t>antithrombotics (heparinoid type)</t>
  </si>
  <si>
    <t>CHEMBL2105395</t>
  </si>
  <si>
    <t>Ospemifene (BAN, FDA, INN, USAN)</t>
  </si>
  <si>
    <t>FC-1271; FC-1271A</t>
  </si>
  <si>
    <t>OCCOc1ccc(cc1)\C(=C(\CCCl)/c2ccccc2)\c3ccccc3</t>
  </si>
  <si>
    <t>CHEMBL2108021</t>
  </si>
  <si>
    <t>Besilesomab (INN)</t>
  </si>
  <si>
    <t>CHEMBL2110914</t>
  </si>
  <si>
    <t>Ferrous Citrate Fe 59 (USAN, USP); Ferrous Citrate, Fe-59 (FDA)</t>
  </si>
  <si>
    <t>CHEMBL2095212</t>
  </si>
  <si>
    <t>Mirabegron (FDA, INN, USAN)</t>
  </si>
  <si>
    <t>YM-178</t>
  </si>
  <si>
    <t>Astellas Pharma Global Development Inc</t>
  </si>
  <si>
    <t>G04BD12</t>
  </si>
  <si>
    <t>G04BD12 [Genito Urinary System And Sex Hormones:Urologicals:Urologicals:Drugs for urinary frequency and incontinence]</t>
  </si>
  <si>
    <t>Nc1nc(CC(=O)Nc2ccc(CCNC[C@H](O)c3ccccc3)cc2)cs1</t>
  </si>
  <si>
    <t>CHEMBL2108955</t>
  </si>
  <si>
    <t>Edrecolomab (INN, USAN)</t>
  </si>
  <si>
    <t>17-1A; C-1</t>
  </si>
  <si>
    <t>Gsk; Centocor</t>
  </si>
  <si>
    <t>L01XC01</t>
  </si>
  <si>
    <t>L01XC01 [Antineoplastic And Immunomodulating Agents:Antineoplastic Agents:Other Antineoplastic Agents:Monoclonal antibodies]</t>
  </si>
  <si>
    <t>Monoclonal Antibody (antineoplastic adjuvant)</t>
  </si>
  <si>
    <t>CHEMBL1139</t>
  </si>
  <si>
    <t>Epoprostenol (INN, USAN); Epoprostenol Sodium (BAN, USAN, FDA)</t>
  </si>
  <si>
    <t>U-53217; U-53217A</t>
  </si>
  <si>
    <t>GlaxoSmithKline Llc; Actelion Pharmaceuticals Ltd</t>
  </si>
  <si>
    <t>B01AC09</t>
  </si>
  <si>
    <t>B01AC09 [Blood And Blood Forming Organs:Antithrombotic Agents:Antithrombotic Agents:Platelet aggregation inhibitors excl. heparin]</t>
  </si>
  <si>
    <t>CCCCC[C@H](O)\C=C\[C@H]1[C@H](O)C[C@@H]2O\C(=C/CCCC(=O)O)\C[C@H]12</t>
  </si>
  <si>
    <t>CHEMBL1070</t>
  </si>
  <si>
    <t>Nabumetone (BAN, FDA, INN, JAN, USAN, USP)</t>
  </si>
  <si>
    <t>BRL-14777</t>
  </si>
  <si>
    <t>M01AX01</t>
  </si>
  <si>
    <t>M01AX01 [Musculo-Skeletal System:Antiinflammatory And Antirheumatic Products:Antiinflammatory And Antirheumatic Products, Non-Steroids:Other antiinflammatory and antirheumatic agents, non-steroids]</t>
  </si>
  <si>
    <t>COc1ccc2cc(CCC(=O)C)ccc2c1</t>
  </si>
  <si>
    <t>CHEMBL1200989</t>
  </si>
  <si>
    <t>Alclometasone Dipropionate (FDA, USP, JAN, USAN); Alclometasone (BAN, INN)</t>
  </si>
  <si>
    <t>SCH-22219</t>
  </si>
  <si>
    <t>D07AB10; S01BA10</t>
  </si>
  <si>
    <t>D07AB10 [Dermatologicals:Corticosteroids, Dermatological Preparations:Corticosteroids, Plain:Corticosteroids, moderately potent (group II)]; S01BA10 [Sensory Organs:Ophthalmologicals:Antiinflammatory Agents:Corticosteroids, plain]</t>
  </si>
  <si>
    <t>CCC(=O)OCC(=O)[C@@]1(OC(=O)CC)[C@H](C)C[C@H]2[C@@H]3[C@H](Cl)CC4=CC(=O)C=C[C@]4(C)[C@H]3[C@@H](O)C[C@]12C</t>
  </si>
  <si>
    <t>CHEMBL1201147</t>
  </si>
  <si>
    <t>Octocrilene (INN); Octocrylene (FDA, USAN, USP)</t>
  </si>
  <si>
    <t>CCCCC(CC)COC(=O)C(=C(c1ccccc1)c2ccccc2)C#N</t>
  </si>
  <si>
    <t>CHEMBL661</t>
  </si>
  <si>
    <t>Alprazolam (BAN, FDA, INN, JAN, USAN, USP)</t>
  </si>
  <si>
    <t>U-31889</t>
  </si>
  <si>
    <t>Ucb Inc; Pharmacia And Upjohn Co; Pharmacia And Upjohn</t>
  </si>
  <si>
    <t>N05BA12</t>
  </si>
  <si>
    <t>N05BA12 [Nervous System:Psycholeptics:Anxiolytics:Benzodiazepine derivatives]</t>
  </si>
  <si>
    <t>Cc1nnc2CN=C(c3ccccc3)c4cc(Cl)ccc4n12</t>
  </si>
  <si>
    <t>CHEMBL1201651</t>
  </si>
  <si>
    <t>Protamine Sulfate (FDA, INN, USP)</t>
  </si>
  <si>
    <t>V03AB14</t>
  </si>
  <si>
    <t>V03AB14 [Various:All Other Therapeutic Products:All Other Therapeutic Products:Antidotes]</t>
  </si>
  <si>
    <t>Antidote (to heparin)</t>
  </si>
  <si>
    <t>CHEMBL1201271</t>
  </si>
  <si>
    <t>Buclizine (BAN, INN); Buclizine Hydrochloride (FDA, USAN)</t>
  </si>
  <si>
    <t>UCB-4445</t>
  </si>
  <si>
    <t>Stuart Pharmaceuticals Div Ici Americas</t>
  </si>
  <si>
    <t>R06AE01; R06AE51</t>
  </si>
  <si>
    <t>R06AE01 [Respiratory System:Antihistamines For Systemic Use:Antihistamines For Systemic Use:Piperazine derivatives]; R06AE51 [Respiratory System:Antihistamines For Systemic Use:Antihistamines For Systemic Use:Piperazine derivatives]</t>
  </si>
  <si>
    <t>Antinauseant</t>
  </si>
  <si>
    <t>CC(C)(C)c1ccc(CN2CCN(CC2)C(c3ccccc3)c4ccc(Cl)cc4)cc1</t>
  </si>
  <si>
    <t>Pharmaceutic Aid (emulsifying and stiffening agent)</t>
  </si>
  <si>
    <t>Antihypertensive (beta-blocker, ophthalmic)</t>
  </si>
  <si>
    <t>CHEMBL76370</t>
  </si>
  <si>
    <t>Tegaserod (BAN, USAN, INN); Tegaserod Maleate (FDA, USAN)</t>
  </si>
  <si>
    <t>HTF-919; SDZ-HTF-919</t>
  </si>
  <si>
    <t>A06AX06</t>
  </si>
  <si>
    <t>A06AX06 [Alimentary Tract And Metabolism:Drugs For Constipation:Drugs For Constipation:Other drugs for constipation]</t>
  </si>
  <si>
    <t>CCCCCNC(=N)N\N=C\c1c[nH]c2ccc(OC)cc12</t>
  </si>
  <si>
    <t>CHEMBL1131</t>
  </si>
  <si>
    <t>Acitretin (BAN, FDA, INN, USAN)</t>
  </si>
  <si>
    <t>Ro-101670000; Ro-10-1670-000</t>
  </si>
  <si>
    <t>D05BB02</t>
  </si>
  <si>
    <t>D05BB02 [Dermatologicals:Antipsoriatics:Antipsoriatics For Systemic Use:Retinoids for treatment of psoriasis]</t>
  </si>
  <si>
    <t>COc1cc(C)c(\C=C\C(=C\C=C\C(=C\C(=O)O)\C)\C)c(C)c1C</t>
  </si>
  <si>
    <t>CHEMBL1200656</t>
  </si>
  <si>
    <t>Natamycin (FDA, USP, BAN, INN, USAN); Pimaricin (JAN)</t>
  </si>
  <si>
    <t>Antibiotic A-5283; CL-12625</t>
  </si>
  <si>
    <t>G01AA02; A07AA03; D01AA02; A01AB10; S01AA10</t>
  </si>
  <si>
    <t>G01AA02 [Genito Urinary System And Sex Hormones:Gynecological Antiinfectives And Antiseptics:Antiinfectives And Antiseptics, Excl. Combinations:Antibiotics]; A07AA03 [Alimentary Tract And Metabolism:Antidiarrheals, Intestinal Antiinflammatory/Antiinfective :Intestinal Antiinfectives:Antibiotics]; D01AA02 [Dermatologicals:Antifungals For Dermatological Use:Antifungals For Topical Use:Antibiotics]; A01AB10 [Alimentary Tract And Metabolism:Stomatological Preparations:Stomatological Preparations:Antiinfectives and antiseptics for local oral treatment]; S01AA10 [Sensory Organs:Ophthalmologicals:Antiinfectives:Antibiotics]</t>
  </si>
  <si>
    <t>Antibacterial (ophthalmic)</t>
  </si>
  <si>
    <t>C[C@@H]1C\C=C\C=C\C=C\C=C\[C@@H](C[C@@H]2O[C@](O)(C[C@@H](O)C[C@H]3O[C@@H]3\C=C\C(=O)O1)C[C@H](O)[C@H]2C(=O)O)O[C@@H]4O[C@H](C)[C@@H](O)[C@H](N)[C@@H]4O</t>
  </si>
  <si>
    <t>CHEMBL1201753</t>
  </si>
  <si>
    <t>Pitavastatin (INN); Pitavastatin Calcium (FDA)</t>
  </si>
  <si>
    <t>Kowa Co Ltd</t>
  </si>
  <si>
    <t>C10AA08</t>
  </si>
  <si>
    <t>C10AA08 [Cardiovascular System:Lipid Modifying Agents:Lipid Modifying Agents, Plain:HMG CoA reductase inhibitors]</t>
  </si>
  <si>
    <t>O[C@H](C[C@H](O)\C=C\c1c(nc2ccccc2c1c3ccc(F)cc3)C4CC4)CC(=O)O</t>
  </si>
  <si>
    <t>CHEMBL141</t>
  </si>
  <si>
    <t>Lamivudine (BAN, FDA, INN, USAN, USP)</t>
  </si>
  <si>
    <t>GR-109714X</t>
  </si>
  <si>
    <t>Viiv Healthcare Co; GlaxoSmithKline</t>
  </si>
  <si>
    <t>J05AF05</t>
  </si>
  <si>
    <t>J05AF05 [Antiinfectives For Systemic Use:Antivirals For Systemic Use:Direct Acting Antivirals:Nucleoside and nucleotide reverse transcriptase inhibitors]</t>
  </si>
  <si>
    <t>NC1=NC(=O)N(C=C1)[C@@H]2CS[C@H](CO)O2</t>
  </si>
  <si>
    <t>CHEMBL1200634</t>
  </si>
  <si>
    <t>Acetyldigitoxin (FDA, MI, NF, INN)</t>
  </si>
  <si>
    <t>C01AA01</t>
  </si>
  <si>
    <t>C01AA01 [Cardiovascular System:Cardiac Therapy:Cardiac Glycosides:Digitalis glycosides]</t>
  </si>
  <si>
    <t>C[C@H]1O[C@H](C[C@H](OC(=O)C)[C@@H]1O)O[C@H]2[C@@H](O)C[C@H](O[C@H]3[C@@H](O)C[C@H](O[C@H]4CC[C@@]5(C)[C@H](CC[C@@H]6C5CC[C@]7(C)[C@H](CC[C@]67O)C8=CC(=O)OC8)C4)O[C@@H]3C)O[C@@H]2C</t>
  </si>
  <si>
    <t>CHEMBL1237054</t>
  </si>
  <si>
    <t>Plicamycin (FDA, USP, BAN, INN, USAN)</t>
  </si>
  <si>
    <t>A-2371; PA-144</t>
  </si>
  <si>
    <t>L01DC02</t>
  </si>
  <si>
    <t>L01DC02 [Antineoplastic And Immunomodulating Agents:Antineoplastic Agents:Cytotoxic Antibiotics And Related Substances:Other cytotoxic antibiotics]</t>
  </si>
  <si>
    <t>CO[C@@H]([C@@H]1Cc2cc3cc(O[C@H]4C[C@@H](O[C@@H]5C[C@@H](O)[C@H](O)[C@@H](C)O5)[C@H](O)[C@@H](C)O4)c(C)c(O)c3c(O)c2C(=O)[C@H]1O[C@H]6C[C@@H](O[C@@H]7C[C@@H](O)[C@@H](O[C@@H]8C[C@](C)(O)[C@H](O)[C@@H](C)O8)[C@@H](C)O7)[C@H](O)[C@@H](C)O6)C(=O)[C@@H](O)[C@@H](C)O</t>
  </si>
  <si>
    <t>CHEMBL70418</t>
  </si>
  <si>
    <t>Clobazam (BAN, FDA, USAN, INN)</t>
  </si>
  <si>
    <t>H-4723; HR-376; LM-2717</t>
  </si>
  <si>
    <t>N05BA09</t>
  </si>
  <si>
    <t>N05BA09 [Nervous System:Psycholeptics:Anxiolytics:Benzodiazepine derivatives]</t>
  </si>
  <si>
    <t>CN1C(=O)CC(=O)N(c2ccccc2)c3cc(Cl)ccc13</t>
  </si>
  <si>
    <t>CHEMBL870</t>
  </si>
  <si>
    <t>Alendronic Acid (BAN, INN); Alendronate Sodium (USP, USAN, FDA)</t>
  </si>
  <si>
    <t>G-704650; MK-217</t>
  </si>
  <si>
    <t>Mission Pharmacal Co; Merck And Co Inc</t>
  </si>
  <si>
    <t>M05BA04</t>
  </si>
  <si>
    <t>M05BA04 [Musculo-Skeletal System:Drugs For Treatment Of Bone Diseases:Drugs Affecting Bone Structure And Mineralization:Bisphosphonates]</t>
  </si>
  <si>
    <t>Bone Resorption Inhibitor</t>
  </si>
  <si>
    <t>NCCCC(O)(P(=O)(O)O)P(=O)(O)O</t>
  </si>
  <si>
    <t>CHEMBL807</t>
  </si>
  <si>
    <t>Memantine (MI, BAN, INN); Memantine Hydrochloride (USAN, FDA)</t>
  </si>
  <si>
    <t>N06DX01</t>
  </si>
  <si>
    <t>N06DX01 [Nervous System:Psychoanaleptics:Anti-Dementia Drugs:Other anti-dementia drugs]</t>
  </si>
  <si>
    <t>CC12CC3CC(C)(C1)CC(N)(C3)C2</t>
  </si>
  <si>
    <t>CHEMBL942</t>
  </si>
  <si>
    <t>Bisacodyl (BAN, FDA, INN, JAN, USP)</t>
  </si>
  <si>
    <t>A06AB02; A06AB52; A06AG02</t>
  </si>
  <si>
    <t>A06AB02 [Alimentary Tract And Metabolism:Drugs For Constipation:Drugs For Constipation:Contact laxatives]; A06AB52 [Alimentary Tract And Metabolism:Drugs For Constipation:Drugs For Constipation:Contact laxatives]; A06AG02 [Alimentary Tract And Metabolism:Drugs For Constipation:Drugs For Constipation:Enemas]</t>
  </si>
  <si>
    <t>CC(=O)Oc1ccc(cc1)C(c2ccc(OC(=O)C)cc2)c3ccccn3</t>
  </si>
  <si>
    <t>CHEMBL1505</t>
  </si>
  <si>
    <t>Almotriptan (BAN, INN, USAN); Almotriptan Malate (FDA, USAN)</t>
  </si>
  <si>
    <t>LAS-31416; LAS-31416 D,L-Malate acid; PNU-180638E</t>
  </si>
  <si>
    <t>Janssen Pharmaceuticals Inc; Grupo Farmacutico Almirall S.A., Spain</t>
  </si>
  <si>
    <t>N02CC05</t>
  </si>
  <si>
    <t>N02CC05 [Nervous System:Analgesics:Antimigraine Preparations:Selective serotonin (5HT1) agonists]</t>
  </si>
  <si>
    <t>CN(C)CCc1c[nH]c2ccc(CS(=O)(=O)N3CCCC3)cc12</t>
  </si>
  <si>
    <t>CHEMBL1747</t>
  </si>
  <si>
    <t>Tobramycin (BAN, FDA, INN, JAN, USAN, USP); Tobramycin Sulfate (FDA, USP)</t>
  </si>
  <si>
    <t>Cornerstone Therapeutics Inc; Bausch And Lomb Inc; Alcon Pharmaceuticals Ltd; Alcon Laboratories Inc; Falcon Pharmaceuticals Ltd</t>
  </si>
  <si>
    <t>J01GB01; S01AA12</t>
  </si>
  <si>
    <t>J01GB01 [Antiinfectives For Systemic Use:Antibacterials For Systemic Use:Aminoglycoside Antibacterials:Other aminoglycosides]; S01AA12 [Sensory Organs:Ophthalmologicals:Antiinfectives:Antibiotics]</t>
  </si>
  <si>
    <t>NC[C@H]1O[C@H](O[C@@H]2[C@@H](N)C[C@@H](N)[C@H](O[C@H]3O[C@H](CO)[C@@H](O)[C@H](N)[C@H]3O)[C@H]2O)[C@H](N)C[C@@H]1O</t>
  </si>
  <si>
    <t>CHEMBL1364</t>
  </si>
  <si>
    <t>Pyridoxine (BAN, FDA, INN); Pyridoxine Hydrochloride (FDA, USP, JAN)</t>
  </si>
  <si>
    <t>A11HA02</t>
  </si>
  <si>
    <t>A11HA02 [Alimentary Tract And Metabolism:Vitamins:Other Plain Vitamin Preparations:Other plain vitamin preparations]</t>
  </si>
  <si>
    <t>Cc1ncc(CO)c(CO)c1O</t>
  </si>
  <si>
    <t>CHEMBL1201262</t>
  </si>
  <si>
    <t>Dipivefrin (USAN); Dipivefrine (BAN, INN); Dipivefrin Hydrochloride (FDA, USP, JAN)</t>
  </si>
  <si>
    <t>DPE</t>
  </si>
  <si>
    <t>Allergan Pharmaceutical</t>
  </si>
  <si>
    <t>S01EA02</t>
  </si>
  <si>
    <t>S01EA02 [Sensory Organs:Ophthalmologicals:Antiglaucoma Preparations And Miotics:Sympathomimetics in glaucoma therapy]</t>
  </si>
  <si>
    <t>Adrenergic (ophthalmic); Antiglaucoma Agent</t>
  </si>
  <si>
    <t>CNCC(O)c1ccc(OC(=O)C(C)(C)C)c(OC(=O)C(C)(C)C)c1</t>
  </si>
  <si>
    <t>CHEMBL240597</t>
  </si>
  <si>
    <t>Chenodiol (FDA, USAN); Chenodeoxycholic Acid (BAN, INN, JAN)</t>
  </si>
  <si>
    <t>A05AA01</t>
  </si>
  <si>
    <t>A05AA01 [Alimentary Tract And Metabolism:Bile And Liver Therapy:Bile Therapy:Bile acid preparations]</t>
  </si>
  <si>
    <t>C[C@H](CCC(=O)O)[C@H]1CC[C@H]2[C@@H]3[C@H](O)C[C@@H]4C[C@H](O)CC[C@]4(C)[C@H]3CC[C@]12C</t>
  </si>
  <si>
    <t>CHEMBL1289</t>
  </si>
  <si>
    <t>Haloprogin (FDA, INN, JAN, USAN, USP)</t>
  </si>
  <si>
    <t>M-1028</t>
  </si>
  <si>
    <t>D01AE11</t>
  </si>
  <si>
    <t>D01AE11 [Dermatologicals:Antifungals For Dermatological Use:Antifungals For Topical Use:Other antifungals for topical use]</t>
  </si>
  <si>
    <t>Clc1cc(Cl)c(OCC#CI)cc1Cl</t>
  </si>
  <si>
    <t>CHEMBL1200624</t>
  </si>
  <si>
    <t>Ethynodiol Diacetate (FDA, USP, USAN); Etynodiol (BAN, INN); Etynodiol Acetate (JAN)</t>
  </si>
  <si>
    <t>SC-11800</t>
  </si>
  <si>
    <t>G03DC06</t>
  </si>
  <si>
    <t>G03DC06 [Genito Urinary System And Sex Hormones:Sex Hormones And Modulators Of The Genital System:Progestogens:Estren derivatives]</t>
  </si>
  <si>
    <t>CC(=O)O[C@H]1CC[C@@H]2[C@H]3CC[C@@]4(C)[C@@H](CC[C@@]4(OC(=O)C)C#C)[C@@H]3CCC2=C1</t>
  </si>
  <si>
    <t>CHEMBL614</t>
  </si>
  <si>
    <t>Pyrazinamide (BAN, FDA, INN, JAN, USP)</t>
  </si>
  <si>
    <t>J04AK01</t>
  </si>
  <si>
    <t>J04AK01 [Antiinfectives For Systemic Use:Antimycobacterials:Drugs For Treatment Of Tuberculosis:Other drugs for treatment of tuberculosis]</t>
  </si>
  <si>
    <t>NC(=O)c1cnccn1</t>
  </si>
  <si>
    <t>CHEMBL1201237</t>
  </si>
  <si>
    <t>Levobunolol (BAN, INN); Levobunolol Hydrochloride (FDA, USP, USAN)</t>
  </si>
  <si>
    <t>W-7000A</t>
  </si>
  <si>
    <t>S01ED03</t>
  </si>
  <si>
    <t>S01ED03 [Sensory Organs:Ophthalmologicals:Antiglaucoma Preparations And Miotics:Beta blocking agents1)]</t>
  </si>
  <si>
    <t>CC(C)(C)NC[C@H](O)COc1cccc2C(=O)CCCc12</t>
  </si>
  <si>
    <t>CHEMBL79</t>
  </si>
  <si>
    <t>Lidocaine (FDA, INN, JAN, USP); Lignocaine (BAN); Lidocaine Hydrochloride (FDA, USP, JAN); Lignocaine Hydrochloride (BAN)</t>
  </si>
  <si>
    <t>Amphastar Pharmaceuticals Inc; Akorn Inc; Noven Pharmaceuticals Inc; Abraxis Pharmaceutical Products; Abbott Laboratories Pharmaceutical Products Div</t>
  </si>
  <si>
    <t>S01HA07; C01BB01; N01BB02; C05AD01; N01BB52; R02AD02; D04AB01; S02DA01</t>
  </si>
  <si>
    <t>S01HA07 [Sensory Organs:Ophthalmologicals:Local Anesthetics:Local anesthetics]; C01BB01 [Cardiovascular System:Cardiac Therapy:Antiarrhythmics, Class I And Iii:Antiarrhythmics, class Ib]; N01BB02 [Nervous System:Anesthetics:Anesthetics, Local:Amides]; C05AD01 [Cardiovascular System:Vasoprotectives:Agents For Treatment Of Hemorrhoids And Anal :Local anesthetics]; N01BB52 [Nervous System:Anesthetics:Anesthetics, Local:Amides]; R02AD02 [Respiratory System:Throat Preparations:Throat Preparations:Anesthetics, local]; D04AB01 [Dermatologicals:Antipruritics, Incl. Antihistamines, Anesthetics, Etc.:Antipruritics, Incl. Antihistamines, Anesthetics, Etc.:Anesthetics for topical use]; S02DA01 [Sensory Organs:Otologicals:Other Otologicals:Analgesics and anesthetics]</t>
  </si>
  <si>
    <t>CCN(CC)CC(=O)Nc1c(C)cccc1C</t>
  </si>
  <si>
    <t>CHEMBL2219642</t>
  </si>
  <si>
    <t>Magnesium Chloride (USP, FDA)</t>
  </si>
  <si>
    <t>Alcon Laboratories Inc; Akorn Inc; Abbott Laboratories Pharmaceutical Products Div; Abbott Laboratories Hosp Products Div; Alcon Pharmaceuticals Ltd</t>
  </si>
  <si>
    <t>B05XA11; A12CC01</t>
  </si>
  <si>
    <t>B05XA11 [Blood And Blood Forming Organs:Blood Substitutes And Perfusion Solutions:I.V. Solution Additives:Electrolyte solutions]; A12CC01 [Alimentary Tract And Metabolism:Mineral Supplements:Other Mineral Supplements:Magnesium]</t>
  </si>
  <si>
    <t>[Mg+2].[Cl-].[Cl-]</t>
  </si>
  <si>
    <t>CHEMBL517712</t>
  </si>
  <si>
    <t>Atropine (BAN, FDA, USP); Atropine Sulfate (FDA, JAN, USP); Atropine Sulphate (BAN)</t>
  </si>
  <si>
    <t>Mylan Institutional Llc; Meridian Medical Technologies Inc; Hospira Inc; Gd Searle Llc; Us Army Medical Research Materiel Command</t>
  </si>
  <si>
    <t>S01FA01; A03BA01</t>
  </si>
  <si>
    <t>S01FA01 [Sensory Organs:Ophthalmologicals:Mydriatics And Cycloplegics:Anticholinergics]; A03BA01 [Alimentary Tract And Metabolism:Drugs For Functional Gastrointestinal Disorders:Belladonna And Derivatives, Plain:Belladonna alkaloids, tertiary amines]</t>
  </si>
  <si>
    <t>Anticholinergic; Anticholinergic (ophthalmic)</t>
  </si>
  <si>
    <t>CN1[C@@H]2CC[C@H]1C[C@H](C2)OC(=O)C(CO)c3ccccc3</t>
  </si>
  <si>
    <t>CHEMBL1200878</t>
  </si>
  <si>
    <t>Triamcinolone Hexacetonide (FDA, USP, BAN, INN, USAN)</t>
  </si>
  <si>
    <t>CL-34433; TATBA</t>
  </si>
  <si>
    <t>D07XB02; R01AD11; A01AC01; S01BA05; C05AA12; R03BA06; H02AB08; D07AB09</t>
  </si>
  <si>
    <t>D07XB02 [Dermatologicals:Corticosteroids, Dermatological Preparations:Corticosteroids, Other Combinations:Corticosteroids, moderately potent, other combinations]; R01AD11 [Respiratory System:Nasal Preparations:Decongestants And Other Nasal Preparations For Topical Use:Corticosteroids]; A01AC01 [Alimentary Tract And Metabolism:Stomatological Preparations:Stomatological Preparations:Corticosteroids for local oral treatment]; S01BA05 [Sensory Organs:Ophthalmologicals:Antiinflammatory Agents:Corticosteroids, plain]; C05AA12 [Cardiovascular System:Vasoprotectives:Agents For Treatment Of Hemorrhoids And Anal :Corticosteroids]; R03BA06 [Respiratory System:Drugs For Obstructive Airway Diseases:Other Drugs For Obstructive Airway Diseases, Inhalants:Glucocorticoids]; H02AB08 [Systemic Hormonal Preparations, Excl. :Corticosteroids For Systemic Use:Corticosteroids For Systemic Use, Plain:Glucocorticoids]; D07AB09 [Dermatologicals:Corticosteroids, Dermatological Preparations:Corticosteroids, Plain:Corticosteroids, moderately potent (group II)]</t>
  </si>
  <si>
    <t>CC(C)(C)CC(=O)OCC(=O)[C@@]12OC(C)(C)O[C@@H]1C[C@H]3[C@@H]4CCC5=CC(=O)C=C[C@]5(C)[C@@]4(F)[C@@H](O)C[C@]23C</t>
  </si>
  <si>
    <t>CHEMBL1233877</t>
  </si>
  <si>
    <t>Krypton Kr 81m (USP, USAN); Krypton, Kr-81m (FDA)</t>
  </si>
  <si>
    <t>V09EX01</t>
  </si>
  <si>
    <t>V09EX01 [Various:Diagnostic Radiopharmaceuticals:Respiratory System:Other respiratory system diagnostic radiopharmaceuticals]</t>
  </si>
  <si>
    <t>[Kr]</t>
  </si>
  <si>
    <t>CHEMBL1221</t>
  </si>
  <si>
    <t>Sulconazole (BAN, INN); Sulconazole Nitrate (FDA, USP, JAN, USAN)</t>
  </si>
  <si>
    <t>RS-44872; RS-44872-00-10-3; RS-44872-00-1O-3</t>
  </si>
  <si>
    <t>D01AC09</t>
  </si>
  <si>
    <t>D01AC09 [Dermatologicals:Antifungals For Dermatological Use:Antifungals For Topical Use:Imidazole and triazole derivatives]</t>
  </si>
  <si>
    <t>Clc1ccc(CSC(Cn2ccnc2)c3ccc(Cl)cc3Cl)cc1</t>
  </si>
  <si>
    <t>CHEMBL1789844</t>
  </si>
  <si>
    <t>Ipilimumab (FDA, INN, USAN)</t>
  </si>
  <si>
    <t>MDX-010; MDX-101; MDX-CTLA-4</t>
  </si>
  <si>
    <t>L01XC11</t>
  </si>
  <si>
    <t>L01XC11 [Antineoplastic And Immunomodulating Agents:Antineoplastic Agents:Other Antineoplastic Agents:Monoclonal antibodies]</t>
  </si>
  <si>
    <t>CHEMBL1201203</t>
  </si>
  <si>
    <t>Benztropine (BAN); Benzatropine (BAN, INN); Benztropine Mesilate (JAN); Benztropine Mesylate (FDA, USP)</t>
  </si>
  <si>
    <t>Oak Pharmaceuticals Inc Sub Akorn Inc; Merck And Co Inc</t>
  </si>
  <si>
    <t>N04AC01</t>
  </si>
  <si>
    <t>N04AC01 [Nervous System:Anti-Parkinson Drugs:Anticholinergic Agents:Ethers of tropine or tropine derivatives]</t>
  </si>
  <si>
    <t>CN1[C@@H]2CC[C@H]1C[C@H](C2)OC(c3ccccc3)c4ccccc4</t>
  </si>
  <si>
    <t>CHEMBL626</t>
  </si>
  <si>
    <t>Naftifine (BAN, INN); Naftifine Hydrochloride (FDA, USP, USAN)</t>
  </si>
  <si>
    <t>AW-105-843; AW-105843</t>
  </si>
  <si>
    <t>Merz Pharmaceuticals Llc</t>
  </si>
  <si>
    <t>D01AE22</t>
  </si>
  <si>
    <t>D01AE22 [Dermatologicals:Antifungals For Dermatological Use:Antifungals For Topical Use:Other antifungals for topical use]</t>
  </si>
  <si>
    <t>CN(C\C=C\c1ccccc1)Cc2cccc3ccccc23</t>
  </si>
  <si>
    <t>CHEMBL1201229</t>
  </si>
  <si>
    <t>Demecarium Bromide (FDA, USP, BAN, INN)</t>
  </si>
  <si>
    <t>S01EB04</t>
  </si>
  <si>
    <t>S01EB04 [Sensory Organs:Ophthalmologicals:Antiglaucoma Preparations And Miotics:Parasympathomimetics]</t>
  </si>
  <si>
    <t>CN(CCCCCCCCCCN(C)C(=O)Oc1cccc(c1)[N+](C)(C)C)C(=O)Oc2cccc(c2)[N+](C)(C)C</t>
  </si>
  <si>
    <t>CHEMBL914</t>
  </si>
  <si>
    <t>Fexofenadine (BAN, INN); Fexofenadine Hydrochloride (FDA, USP, USAN)</t>
  </si>
  <si>
    <t>MDL-16455A</t>
  </si>
  <si>
    <t>R06AX26</t>
  </si>
  <si>
    <t>R06AX26 [Respiratory System:Antihistamines For Systemic Use:Antihistamines For Systemic Use:Other antihistamines for systemic use]</t>
  </si>
  <si>
    <t>CC(C)(C(=O)O)c1ccc(cc1)C(O)CCCN2CCC(CC2)C(O)(c3ccccc3)c4ccccc4</t>
  </si>
  <si>
    <t>Antidiuretic</t>
  </si>
  <si>
    <t>CHEMBL2107885</t>
  </si>
  <si>
    <t>Reteplase (BAN, FDA, INN, USAN)</t>
  </si>
  <si>
    <t>BM 06.022</t>
  </si>
  <si>
    <t>Ekr Therap; Boehringer Mannheim Gmbh, Germany</t>
  </si>
  <si>
    <t>B01AD07</t>
  </si>
  <si>
    <t>B01AD07 [Blood And Blood Forming Organs:Antithrombotic Agents:Antithrombotic Agents:Enzymes]</t>
  </si>
  <si>
    <t>Myocardial Infarction Therapy; Plasminogen Activator</t>
  </si>
  <si>
    <t>CHEMBL742</t>
  </si>
  <si>
    <t>Ketamine (BAN, INN); Ketamine Hydrochloride (JAN, USAN, USP, FDA)</t>
  </si>
  <si>
    <t>CI-581; CL-369; CN-52372-2</t>
  </si>
  <si>
    <t>N01AX03</t>
  </si>
  <si>
    <t>N01AX03 [Nervous System:Anesthetics:Anesthetics, General:Other general anesthetics]</t>
  </si>
  <si>
    <t>CNC1(CCCCC1=O)c2ccccc2Cl</t>
  </si>
  <si>
    <t>CHEMBL81</t>
  </si>
  <si>
    <t>Raloxifene (BAN, INN); Raloxifene Hydrochloride (USAN, FDA)</t>
  </si>
  <si>
    <t>LY-156758</t>
  </si>
  <si>
    <t>G03XC01</t>
  </si>
  <si>
    <t>G03XC01 [Genito Urinary System And Sex Hormones:Sex Hormones And Modulators Of The Genital System:Other Sex Hormones And Modulators Of The Genital System:Selective estrogen receptor modulators ]</t>
  </si>
  <si>
    <t>Oc1ccc(cc1)c2sc3cc(O)ccc3c2C(=O)c4ccc(OCCN5CCCCC5)cc4</t>
  </si>
  <si>
    <t>CHEMBL1098</t>
  </si>
  <si>
    <t>Bupivacaine (BAN, USAN, FDA, INN); Bupivacaine Hydrochloride (FDA, USP, JAN, USAN)</t>
  </si>
  <si>
    <t>SKY-0402; LAC-43; WIN-11318</t>
  </si>
  <si>
    <t>Pacira Pharmaceuticals Inc; Hospira Inc; Fresenius Kabi Usa Llc; Amphastar Pharmaceuticals Inc</t>
  </si>
  <si>
    <t>N01BB01; N01BB51</t>
  </si>
  <si>
    <t>N01BB01 [Nervous System:Anesthetics:Anesthetics, Local:Amides]; N01BB51 [Nervous System:Anesthetics:Anesthetics, Local:Amides]</t>
  </si>
  <si>
    <t>CCCCN1CCCCC1C(=O)Nc2c(C)cccc2C</t>
  </si>
  <si>
    <t>CHEMBL1278</t>
  </si>
  <si>
    <t>Naratriptan (BAN, FDA, INN); Naratriptan Hydrochloride (FDA, USP, USAN)</t>
  </si>
  <si>
    <t>GR-85548A</t>
  </si>
  <si>
    <t>Sun Pharmaceutical Industries Ltd; GlaxoSmithKline; Apotex Corp</t>
  </si>
  <si>
    <t>N02CC02</t>
  </si>
  <si>
    <t>N02CC02 [Nervous System:Analgesics:Antimigraine Preparations:Selective serotonin (5HT1) agonists]</t>
  </si>
  <si>
    <t>CNS(=O)(=O)CCc1ccc2[nH]cc(C3CCN(C)CC3)c2c1</t>
  </si>
  <si>
    <t>CHEMBL569</t>
  </si>
  <si>
    <t>Procaine (BAN, INN); Procaine Hydrochloride (FDA, USP, JAN)</t>
  </si>
  <si>
    <t>Lederle Laboratories Div American Cyanamid Co; Eastman Kodak Co</t>
  </si>
  <si>
    <t>N01BA02; C05AD05; N01BA52; S01HA05</t>
  </si>
  <si>
    <t>N01BA02 [Nervous System:Anesthetics:Anesthetics, Local:Esters of aminobenzoic acid]; C05AD05 [Cardiovascular System:Vasoprotectives:Agents For Treatment Of Hemorrhoids And Anal :Local anesthetics]; N01BA52 [Nervous System:Anesthetics:Anesthetics, Local:Esters of aminobenzoic acid]; S01HA05 [Sensory Organs:Ophthalmologicals:Local Anesthetics:Local anesthetics]</t>
  </si>
  <si>
    <t>CCN(CC)CCOC(=O)c1ccc(N)cc1</t>
  </si>
  <si>
    <t>CHEMBL505</t>
  </si>
  <si>
    <t>Chlorpheniramine (BAN); Chlorphenamine (INN); Chlorpheniramine Maleate (JAN, USP, FDA)</t>
  </si>
  <si>
    <t>Dm Graham Laboratories Inc; Cypress Pharmaceutical Inc; Central Pharmaceuticals Inc; Alza Corp; Fisons Corp</t>
  </si>
  <si>
    <t>R06AB54; R06AB04</t>
  </si>
  <si>
    <t>R06AB54 [Respiratory System:Antihistamines For Systemic Use:Antihistamines For Systemic Use:Substituted alkylamines]; R06AB04 [Respiratory System:Antihistamines For Systemic Use:Antihistamines For Systemic Use:Substituted alkylamines]</t>
  </si>
  <si>
    <t>CN(C)CCC(c1ccc(Cl)cc1)c2ccccn2</t>
  </si>
  <si>
    <t>CHEMBL1200679</t>
  </si>
  <si>
    <t>Zinc Chloride (FDA, USP, JAN)</t>
  </si>
  <si>
    <t>B05XA12</t>
  </si>
  <si>
    <t>B05XA12 [Blood And Blood Forming Organs:Blood Substitutes And Perfusion Solutions:I.V. Solution Additives:Electrolyte solutions]</t>
  </si>
  <si>
    <t>Astringent; Dentin Desensitizer</t>
  </si>
  <si>
    <t>[Cl-].[Cl-].[Zn+2]</t>
  </si>
  <si>
    <t>CHEMBL453</t>
  </si>
  <si>
    <t>Sulfafurazole (BAN, INN); Sulfisoxazole (FDA, JAN, USP); Sulfisoxazole Diolamine (FDA, USP, USAN)</t>
  </si>
  <si>
    <t>NU-445</t>
  </si>
  <si>
    <t>S01AB02; J01EB05</t>
  </si>
  <si>
    <t>S01AB02 [Sensory Organs:Ophthalmologicals:Antiinfectives:Sulfonamides]; J01EB05 [Antiinfectives For Systemic Use:Antibacterials For Systemic Use:Sulfonamides And Trimethoprim:Short-acting sulfonamides]</t>
  </si>
  <si>
    <t>Cc1noc(NS(=O)(=O)c2ccc(N)cc2)c1C</t>
  </si>
  <si>
    <t>CHEMBL953</t>
  </si>
  <si>
    <t>Entacapone (BAN, FDA, INN, USAN)</t>
  </si>
  <si>
    <t>OR-611</t>
  </si>
  <si>
    <t>Orion Pharma</t>
  </si>
  <si>
    <t>N04BX02</t>
  </si>
  <si>
    <t>N04BX02 [Nervous System:Anti-Parkinson Drugs:Dopaminergic Agents:Other dopaminergic agents]</t>
  </si>
  <si>
    <t>Antidyskinetic</t>
  </si>
  <si>
    <t>CCN(CC)C(=O)\C(=C\c1cc(O)c(O)c(c1)[N+](=O)[O-])\C#N</t>
  </si>
  <si>
    <t>CHEMBL105</t>
  </si>
  <si>
    <t>Mitomycin (BAN, FDA, INN, USAN, USP); Mitomycin C (JAN)</t>
  </si>
  <si>
    <t>NSC-26980</t>
  </si>
  <si>
    <t>Supergen Inc; Mobius Therapeutics Llc; Bristol Laboratories Inc Div Bristol Myers Co</t>
  </si>
  <si>
    <t>L01DC03</t>
  </si>
  <si>
    <t>L01DC03 [Antineoplastic And Immunomodulating Agents:Antineoplastic Agents:Cytotoxic Antibiotics And Related Substances:Other cytotoxic antibiotics]</t>
  </si>
  <si>
    <t>CO[C@]12[C@H]3N[C@H]3CN1C4=C([C@H]2COC(=O)N)C(=O)C(=C(C)C4=O)N</t>
  </si>
  <si>
    <t>CHEMBL1201134</t>
  </si>
  <si>
    <t>Lubiprostone (FDA, INN, USAN)</t>
  </si>
  <si>
    <t>RU-0211</t>
  </si>
  <si>
    <t>Sucampo Pharmaceuticals Inc</t>
  </si>
  <si>
    <t>A06AX03</t>
  </si>
  <si>
    <t>A06AX03 [Alimentary Tract And Metabolism:Drugs For Constipation:Drugs For Constipation:Other drugs for constipation]</t>
  </si>
  <si>
    <t>CCCCC(F)(F)[C@@]1(O)CC[C@@H]2[C@@H](CCCCCCC(=O)O)C(=O)C[C@H]2O1</t>
  </si>
  <si>
    <t>CHEMBL658</t>
  </si>
  <si>
    <t>Sufentanil (BAN, INN, USAN); Sufentanil Citrate (FDA, USP, USAN)</t>
  </si>
  <si>
    <t>R-30730; R-33800</t>
  </si>
  <si>
    <t>Janssen Pharmaceutica, Belgium; Akorn Inc</t>
  </si>
  <si>
    <t>N01AH03</t>
  </si>
  <si>
    <t>N01AH03 [Nervous System:Anesthetics:Anesthetics, General:Opioid anesthetics]</t>
  </si>
  <si>
    <t>Analgesic; Analgesic (narcotic)</t>
  </si>
  <si>
    <t>CCC(=O)N(c1ccccc1)C2(COC)CCN(CCc3cccs3)CC2</t>
  </si>
  <si>
    <t>CHEMBL783</t>
  </si>
  <si>
    <t>Nateglinide (BAN, FDA, INN, USAN)</t>
  </si>
  <si>
    <t>A-4166; AY-4166; DJN-608; SDZ DJN 608; SDZ-DJN-608</t>
  </si>
  <si>
    <t>antidiabetic, SGLT2 inhibitors, not phlorozin derivatives</t>
  </si>
  <si>
    <t>A10BX03</t>
  </si>
  <si>
    <t>A10BX03 [Alimentary Tract And Metabolism:Drugs Used In Diabetes:Blood Glucose Lowering Drugs, Excl. Insulins:Other blood glucose lowering drugs, excl. insulins]</t>
  </si>
  <si>
    <t>CC(C)[C@@H]1CC[C@H](CC1)C(=O)N[C@H](Cc2ccccc2)C(=O)O</t>
  </si>
  <si>
    <t>antivirals: CCR5 antagonists</t>
  </si>
  <si>
    <t>CHEMBL1581</t>
  </si>
  <si>
    <t>Perindopril (BAN, INN, USAN); Perindopril Erbumine (FDA, USAN)</t>
  </si>
  <si>
    <t>McN-A-2833; S-9490; McN-A-2833-109; S-9490-3</t>
  </si>
  <si>
    <t>Xoma (Us) Llc; Ortho-Mcneil</t>
  </si>
  <si>
    <t>C09AA04</t>
  </si>
  <si>
    <t>C09AA04 [Cardiovascular System:Agents Acting On The Renin-Angiotensin System:Ace Inhibitors, Plain:ACE inhibitors, plain]</t>
  </si>
  <si>
    <t>CCC[C@H](N[C@@H](C)C(=O)N1[C@H]2CCCC[C@H]2C[C@H]1C(=O)O)C(=O)OCC</t>
  </si>
  <si>
    <t>CHEMBL1201347</t>
  </si>
  <si>
    <t>Anileridine (USP, BAN, INN); Anileridine Phosphate (FDA); Anileridine Hydrochloride (FDA, USP)</t>
  </si>
  <si>
    <t>N01AH05</t>
  </si>
  <si>
    <t>N01AH05 [Nervous System:Anesthetics:Anesthetics, General:Opioid anesthetics]</t>
  </si>
  <si>
    <t>CCOC(=O)C1(CCN(CCc2ccc(N)cc2)CC1)c3ccccc3</t>
  </si>
  <si>
    <t>CHEMBL492</t>
  </si>
  <si>
    <t>Etidocaine (BAN, INN, USAN); Etidocaine Hydrochloride (FDA)</t>
  </si>
  <si>
    <t>W-19053</t>
  </si>
  <si>
    <t>Dentsply Pharmaceutical; Astrazeneca Lp; Astra</t>
  </si>
  <si>
    <t>N01BB07; N01BB57</t>
  </si>
  <si>
    <t>N01BB07 [Nervous System:Anesthetics:Anesthetics, Local:Amides]; N01BB57 [Nervous System:Anesthetics:Anesthetics, Local:Amides]</t>
  </si>
  <si>
    <t>CCCN(CC)C(CC)C(=O)Nc1c(C)cccc1C</t>
  </si>
  <si>
    <t>CHEMBL826</t>
  </si>
  <si>
    <t>Enoxacin (BAN, FDA, INN, JAN, USAN)</t>
  </si>
  <si>
    <t>AT-2266; CI-919; PD-107779</t>
  </si>
  <si>
    <t>J01MA04</t>
  </si>
  <si>
    <t>J01MA04 [Antiinfectives For Systemic Use:Antibacterials For Systemic Use:Quinolone Antibacterials:Fluoroquinolones]</t>
  </si>
  <si>
    <t>CCN1C=C(C(=O)O)C(=O)c2cc(F)c(nc12)N3CCNCC3</t>
  </si>
  <si>
    <t>CHEMBL615</t>
  </si>
  <si>
    <t>Penicillin V (USAN, USP, FDA); Phenoxymethylpenicillin (BAN, INN); Penicillin V Potassium (FDA, USP, USAN); Phenoxymethylpenicillin Potassium (JAN); Bicillin V2 (JAN); Penicillin V Benzathine (USAN, USP)</t>
  </si>
  <si>
    <t>Aurobindo Pharma Ltd; Apothecon Sub Bristol Myers Squibb Co; Apothecon Inc Div Bristol Myers Squibb; American Antibiotics Llc; Eli Lilly And Co</t>
  </si>
  <si>
    <t>J01CE02</t>
  </si>
  <si>
    <t>J01CE02 [Antiinfectives For Systemic Use:Antibacterials For Systemic Use:Beta-Lactam Antibacterials, Penicillins:Beta-lactamase sensitive penicillins]</t>
  </si>
  <si>
    <t>CC1(C)S[C@@H]2[C@H](NC(=O)COc3ccccc3)C(=O)N2[C@H]1C(=O)O</t>
  </si>
  <si>
    <t>CHEMBL1201786</t>
  </si>
  <si>
    <t>Lapirium Chloride (INN); Lapyrium Chloride (FDA, USAN)</t>
  </si>
  <si>
    <t>CCCCCCCCCCCC(=O)OCCNC(=O)C[n+]1ccccc1</t>
  </si>
  <si>
    <t>CHEMBL1201303</t>
  </si>
  <si>
    <t>Pyrvinium Embonate (DCF); Pyrvinium Pamoate (FDA, USP, BAN, JAN); Pyrvinium Chloride (INN, MI)</t>
  </si>
  <si>
    <t>-ium; -vin-</t>
  </si>
  <si>
    <t>quaternary ammonium derivatives; vinca alkaloids</t>
  </si>
  <si>
    <t>P02CX01</t>
  </si>
  <si>
    <t>P02CX01 [Antiparasitic Products, Insecticides And Repellents:Anthelmintics:Antinematodal Agents:Other antinematodals]</t>
  </si>
  <si>
    <t>CN(C)c1ccc2c(ccc(\C=C\c3cc(C)n(c3C)c4ccccc4)[n+]2C)c1</t>
  </si>
  <si>
    <t>CHEMBL1363</t>
  </si>
  <si>
    <t>Arformoterol (INN); Arformoterol Tartrate (FDA, USAN)</t>
  </si>
  <si>
    <t>COc1ccc(C[C@@H](C)NC[C@H](O)c2ccc(O)c(NC=O)c2)cc1</t>
  </si>
  <si>
    <t>CHEMBL289469</t>
  </si>
  <si>
    <t>Granisetron (BAN, FDA, INN, USAN); Granisetron Hydrochloride (FDA, USAN)</t>
  </si>
  <si>
    <t>BRL-43694; BRL-43694A</t>
  </si>
  <si>
    <t>Prostrakan Inc; Hoffmann La Roche Inc</t>
  </si>
  <si>
    <t>A04AA02</t>
  </si>
  <si>
    <t>A04AA02 [Alimentary Tract And Metabolism:Antiemetics And Antinauseants:Antiemetics And Antinauseants:Serotonin (5HT3) antagonists]</t>
  </si>
  <si>
    <t>CN1C2CCCC1CC(C2)NC(=O)c3nn(C)c4ccccc34</t>
  </si>
  <si>
    <t>CHEMBL1519</t>
  </si>
  <si>
    <t>Trandolapril (BAN, FDA, INN); Indolapril (INN); Indolapril Hydrochloride (USAN)</t>
  </si>
  <si>
    <t>RU-44570; CI-907</t>
  </si>
  <si>
    <t>Parke-Davis; Abbvie Inc</t>
  </si>
  <si>
    <t>C09AA10</t>
  </si>
  <si>
    <t>C09AA10 [Cardiovascular System:Agents Acting On The Renin-Angiotensin System:Ace Inhibitors, Plain:ACE inhibitors, plain]</t>
  </si>
  <si>
    <t>CCOC(=O)[C@H](CCc1ccccc1)N[C@@H](C)C(=O)N2[C@H]3CCCC[C@@H]3C[C@H]2C(=O)O</t>
  </si>
  <si>
    <t>CHEMBL1201039</t>
  </si>
  <si>
    <t>Benzthiazide (FDA, USP, BAN, INN, JAN)</t>
  </si>
  <si>
    <t>Solvay Pharmaceuticals; Pfizer Laboratories Div Pfizer Inc; Ah Robins Inc</t>
  </si>
  <si>
    <t>NS(=O)(=O)c1cc2c(cc1Cl)N=C(CSCc3ccccc3)NS2(=O)=O</t>
  </si>
  <si>
    <t>CHEMBL885</t>
  </si>
  <si>
    <t>Emtricitabine (FDA, INN, USAN)</t>
  </si>
  <si>
    <t>(-)-FTC; 524W91; BW-524W91; FTC-(-)</t>
  </si>
  <si>
    <t>J05AF09</t>
  </si>
  <si>
    <t>J05AF09 [Antiinfectives For Systemic Use:Antivirals For Systemic Use:Direct Acting Antivirals:Nucleoside and nucleotide reverse transcriptase inhibitors]</t>
  </si>
  <si>
    <t>NC1=NC(=O)N(C=C1F)[C@@H]2CS[C@H](CO)O2</t>
  </si>
  <si>
    <t>CHEMBL1201469</t>
  </si>
  <si>
    <t>Gramicidin (BAN, FDA, USP, INN)</t>
  </si>
  <si>
    <t>Luitpold Pharmaceuticals Inc; Ipharm Div Lyphomed Inc; Dow Pharmaceutical Corp Sub Dow Chemical Co; Bausch And Lomb Pharmaceuticals Inc; Monarch Pharmaceuticals Inc</t>
  </si>
  <si>
    <t>R02AB30</t>
  </si>
  <si>
    <t>R02AB30 [Respiratory System:Throat Preparations:Throat Preparations:Antibiotics]</t>
  </si>
  <si>
    <t>CHEMBL1756</t>
  </si>
  <si>
    <t>Estramustine Phosphate Sodium (FDA, BAN, JAN, USAN)</t>
  </si>
  <si>
    <t>Ro-218837001; Ro-21-8837-001</t>
  </si>
  <si>
    <t>estr-; -mustine</t>
  </si>
  <si>
    <t>L01XX11</t>
  </si>
  <si>
    <t>L01XX11 [Antineoplastic And Immunomodulating Agents:Antineoplastic Agents:Other Antineoplastic Agents:Other antineoplastic agents]</t>
  </si>
  <si>
    <t>C[C@]12CC[C@H]3[C@@H](CCc4cc(OC(=O)N(CCCl)CCCl)ccc34)[C@@H]1CC[C@@H]2OP(=O)(O)O</t>
  </si>
  <si>
    <t>CHEMBL1136</t>
  </si>
  <si>
    <t>Telithromycin (BAN, FDA, INN, USAN)</t>
  </si>
  <si>
    <t>HMR-3647</t>
  </si>
  <si>
    <t>J01FA15</t>
  </si>
  <si>
    <t>J01FA15 [Antiinfectives For Systemic Use:Antibacterials For Systemic Use:Macrolides, Lincosamides And Streptogramins:Macrolides]</t>
  </si>
  <si>
    <t>CC[C@H]1OC(=O)[C@H](C)C(=O)[C@H](C)[C@@H](O[C@@H]2O[C@H](C)C[C@@H]([C@H]2O)N(C)C)[C@@](C)(C[C@@H](C)C(=O)[C@H](C)[C@H]3N(CCCCn4cnc(c4)c5cccnc5)C(=O)O[C@]13C)OC</t>
  </si>
  <si>
    <t>serotonin receptor agonists, primarily 5-HT2</t>
  </si>
  <si>
    <t>CHEMBL2220427</t>
  </si>
  <si>
    <t>Erythromycin Estolate (BAN, JAN, USAN, USP, FDA)</t>
  </si>
  <si>
    <t>Lilly Research Laboratories Div Eli Lilly And Co; Eli Lilly And Co</t>
  </si>
  <si>
    <t>CC[C@H]1OC(=O)[C@H](C)[C@@H](O[C@H]2C[C@@](C)(OC)[C@@H](O)[C@H](C)O2)[C@H](C)[C@@H](O[C@@H]3O[C@H](C)C[C@@H]([C@H]3OC(=O)CC)N(C)C)[C@](C)(O)C[C@@H](C)C(=O)[C@H](C)[C@@H](O)[C@]1(C)O</t>
  </si>
  <si>
    <t>CHEMBL1472</t>
  </si>
  <si>
    <t>Protirelin (BAN, FDA, INN, JAN, USAN); Protirelin Tartrate (JAN)</t>
  </si>
  <si>
    <t>A-38579; ABBOTT-38579; Synthetic Trh</t>
  </si>
  <si>
    <t>Ferring Pharmaceuticals Inc; Abbott Laboratories Pharmaceutical Products Div</t>
  </si>
  <si>
    <t>V04CJ02</t>
  </si>
  <si>
    <t>V04CJ02 [Various:Diagnostic Agents:Other Diagnostic Agents:Tests for thyreoidea function]</t>
  </si>
  <si>
    <t>Prothyrotropin</t>
  </si>
  <si>
    <t>NC(=O)[C@@H]1CCCN1C(=O)[C@H](Cc2cnc[nH]2)NC(=O)[C@@H]3CCC(=O)N3</t>
  </si>
  <si>
    <t>CHEMBL1201591</t>
  </si>
  <si>
    <t>Corticorelin Ovine Triflutate (FDA, INN, USAN)</t>
  </si>
  <si>
    <t>Diagnostic Aid (adrenocortical insufficiency); Diagnostic Aid (cushing's syndrome); Hormone (corticotropin-releasing)</t>
  </si>
  <si>
    <t>CHEMBL1201575</t>
  </si>
  <si>
    <t>Efalizumab (FDA, INN, USAN)</t>
  </si>
  <si>
    <t>Anti-Cd11A; hu1124</t>
  </si>
  <si>
    <t>L04AA21</t>
  </si>
  <si>
    <t>L04AA21 [Antineoplastic And Immunomodulating Agents:Immunosuppressants:Immunosuppressants:Selective immunosuppressants]</t>
  </si>
  <si>
    <t>CHEMBL1172</t>
  </si>
  <si>
    <t>Desloratadine (BAN, FDA, INN, USAN)</t>
  </si>
  <si>
    <t>SCH-34117</t>
  </si>
  <si>
    <t>R06AX27</t>
  </si>
  <si>
    <t>R06AX27 [Respiratory System:Antihistamines For Systemic Use:Antihistamines For Systemic Use:Other antihistamines for systemic use]</t>
  </si>
  <si>
    <t>Clc1ccc2C(=C3CCNCC3)c4ncccc4CCc2c1</t>
  </si>
  <si>
    <t>CHEMBL991</t>
  </si>
  <si>
    <t>Stavudine (USP, BAN, FDA, INN, USAN)</t>
  </si>
  <si>
    <t>BMY-27857; D4T</t>
  </si>
  <si>
    <t>J05AF04</t>
  </si>
  <si>
    <t>J05AF04 [Antiinfectives For Systemic Use:Antivirals For Systemic Use:Direct Acting Antivirals:Nucleoside and nucleotide reverse transcriptase inhibitors]</t>
  </si>
  <si>
    <t>CC1=CN([C@@H]2O[C@H](CO)C=C2)C(=O)NC1=O</t>
  </si>
  <si>
    <t>CHEMBL1201151</t>
  </si>
  <si>
    <t>Mestranol (FDA, USP, BAN, INN, JAN, USAN)</t>
  </si>
  <si>
    <t>33355; EE3-ME</t>
  </si>
  <si>
    <t>Watson Laboratories Inc; Ortho Mcneil Pharmaceutical Inc; Ortho Mcneil Janssen Pharmaceuticals Inc; Gd Searle Llc</t>
  </si>
  <si>
    <t>COc1ccc2[C@H]3CC[C@@]4(C)[C@@H](CC[C@@]4(O)C#C)[C@@H]3CCc2c1</t>
  </si>
  <si>
    <t>CHEMBL1683</t>
  </si>
  <si>
    <t>Hydrocortisone Butyrate (BAN, JAN, USAN, USP, FDA)</t>
  </si>
  <si>
    <t>Yamanouchi Europe Bv; Precision Dermatology Inc</t>
  </si>
  <si>
    <t>D07AB02</t>
  </si>
  <si>
    <t>D07AB02 [Dermatologicals:Corticosteroids, Dermatological Preparations:Corticosteroids, Plain:Corticosteroids, moderately potent (group II)]</t>
  </si>
  <si>
    <t>CCCC(=O)O[C@@]1(CC[C@H]2[C@@H]3CCC4=CC(=O)CC[C@]4(C)[C@H]3[C@@H](O)C[C@]12C)C(=O)CO</t>
  </si>
  <si>
    <t>CHEMBL1255800</t>
  </si>
  <si>
    <t>Fidaxomicin (FDA, INN, USAN)</t>
  </si>
  <si>
    <t>OPT-80; PAR-101</t>
  </si>
  <si>
    <t>Optimer Pharmaceuticals Inc</t>
  </si>
  <si>
    <t>A07AA12</t>
  </si>
  <si>
    <t>A07AA12 [Alimentary Tract And Metabolism:Antidiarrheals, Intestinal Antiinflammatory/Antiinfective :Intestinal Antiinfectives:Antibiotics]</t>
  </si>
  <si>
    <t>CC[C@H]1\C=C(/C)\[C@@H](O)C\C=C\C=C(/CO[C@@H]2O[C@H](C)[C@@H](OC(=O)c3c(O)c(Cl)c(O)c(Cl)c3CC)[C@H](O)[C@@H]2OC)\C(=O)O[C@@H](C\C=C(/C)\C=C(/C)\[C@@H]1O[C@@H]4OC(C)(C)[C@@H](OC(=O)C(C)C)[C@H](O)[C@@H]4O)[C@@H](C)O</t>
  </si>
  <si>
    <t>CHEMBL1660</t>
  </si>
  <si>
    <t>Rifapentine (BAN, FDA, INN, USAN)</t>
  </si>
  <si>
    <t>MDL-473</t>
  </si>
  <si>
    <t>J04AB05</t>
  </si>
  <si>
    <t>J04AB05 [Antiinfectives For Systemic Use:Antimycobacterials:Drugs For Treatment Of Tuberculosis:Antibiotics]</t>
  </si>
  <si>
    <t>CO[C@H]1\C=C\O[C@@]2(C)Oc3c(C)c(O)c4c(O)c(NC(=O)\C(=C/C=C/[C@H](C)[C@H](O)[C@@H](C)[C@@H](O)[C@@H](C)[C@H](OC(=O)C)[C@@H]1C)\C)c(\C=N\N5CCN(CC5)C6CCCC6)c(O)c4c3C2=O</t>
  </si>
  <si>
    <t>CHEMBL1200359</t>
  </si>
  <si>
    <t>Sulfameter (FDA, USAN); Sulfametoxydiazine (DCF, BAN, INN)</t>
  </si>
  <si>
    <t>AHR-857</t>
  </si>
  <si>
    <t>J01ED04</t>
  </si>
  <si>
    <t>J01ED04 [Antiinfectives For Systemic Use:Antibacterials For Systemic Use:Sulfonamides And Trimethoprim:Long-acting sulfonamides]</t>
  </si>
  <si>
    <t>COc1cnc(NS(=O)(=O)c2ccc(N)cc2)nc1</t>
  </si>
  <si>
    <t>CHEMBL6966</t>
  </si>
  <si>
    <t>Verapamil (BAN, INN, USAN); Verapamil Hydrochloride (JAN, USAN, USP, FDA)</t>
  </si>
  <si>
    <t>CP-165331; CP-16533-1; D-365</t>
  </si>
  <si>
    <t>Elan Drug Delivery Inc; Bristol-Myers Squibb; Alkermes Gainesville Llc; Abbvie Inc; Gd Searle Llc</t>
  </si>
  <si>
    <t>C08DA01; C08DA51</t>
  </si>
  <si>
    <t>C08DA01 [Cardiovascular System:Calcium Channel Blockers:Selective Calcium Channel Blockers With Direct Cardiac Effects:Phenylalkylamine derivatives]; C08DA51 [Cardiovascular System:Calcium Channel Blockers:Selective Calcium Channel Blockers With Direct Cardiac Effects:Phenylalkylamine derivatives]</t>
  </si>
  <si>
    <t>Anti-Anginal; Cardiac Depressant (anti-arrhythmic); Vasodilator (coronary)</t>
  </si>
  <si>
    <t>COc1ccc(CCN(C)CCCC(C#N)(C(C)C)c2ccc(OC)c(OC)c2)cc1OC</t>
  </si>
  <si>
    <t>CHEMBL621</t>
  </si>
  <si>
    <t>Trazodone (BAN, INN); Trazodone Hydrochloride (FDA, USP, JAN, USAN)</t>
  </si>
  <si>
    <t>AF-1161</t>
  </si>
  <si>
    <t>Apothecon Inc Div Bristol Myers Squibb; Angelini Labopharm Llc</t>
  </si>
  <si>
    <t>N06AX05</t>
  </si>
  <si>
    <t>N06AX05 [Nervous System:Psychoanaleptics:Antidepressants:Other antidepressants]</t>
  </si>
  <si>
    <t>Clc1cccc(c1)N2CCN(CCCN3N=C4C=CC=CN4C3=O)CC2</t>
  </si>
  <si>
    <t>CHEMBL1291</t>
  </si>
  <si>
    <t>Metipranolol (BAN, INN, USAN); Metipranolol Hydrochloride (FDA)</t>
  </si>
  <si>
    <t>BM-01004; VUAB-6453; VUAB6453 (SPOFA)</t>
  </si>
  <si>
    <t>Bausch And Lomb Pharmaceuticals Inc; Bausch &amp; Lomb Pharmaceuticals</t>
  </si>
  <si>
    <t>S01ED04; S01ED54</t>
  </si>
  <si>
    <t>S01ED04 [Sensory Organs:Ophthalmologicals:Antiglaucoma Preparations And Miotics:Beta blocking agents1)]; S01ED54 [Sensory Organs:Ophthalmologicals:Antiglaucoma Preparations And Miotics:Beta blocking agents1)]</t>
  </si>
  <si>
    <t>CC(C)NCC(O)COc1cc(C)c(OC(=O)C)c(C)c1C</t>
  </si>
  <si>
    <t>CHEMBL419</t>
  </si>
  <si>
    <t>Mafenide (BAN, INN, USAN); Mafenide Acetate (FDA, USP, JAN); Mafenide Hydrochloride (MI)</t>
  </si>
  <si>
    <t>Sterling Winthrop; Mylan Institutional Llc</t>
  </si>
  <si>
    <t>D06BA03</t>
  </si>
  <si>
    <t>D06BA03 [Dermatologicals:Antibiotics And Chemotherapeutics For Dermatological Use:Chemotherapeutics For Topical Use:Sulfonamides]</t>
  </si>
  <si>
    <t>Anti-Infective, Topical; Antibacterial</t>
  </si>
  <si>
    <t>NCc1ccc(cc1)S(=O)(=O)N</t>
  </si>
  <si>
    <t>CHEMBL1492</t>
  </si>
  <si>
    <t>Diphenylpyraline (BAN, INN); Diphenylpyraline Hydrochloride (MI, JAN, USP, FDA); Diphenylpyraline Teoclate (JAN)</t>
  </si>
  <si>
    <t>R06AA57; R06AA07</t>
  </si>
  <si>
    <t>R06AA57 [Respiratory System:Antihistamines For Systemic Use:Antihistamines For Systemic Use:Aminoalkyl ethers]; R06AA07 [Respiratory System:Antihistamines For Systemic Use:Antihistamines For Systemic Use:Aminoalkyl ethers]</t>
  </si>
  <si>
    <t>CN1CCC(CC1)OC(c2ccccc2)c3ccccc3</t>
  </si>
  <si>
    <t>CHEMBL1534</t>
  </si>
  <si>
    <t>Riboflavin (BAN, FDA, INN, USP); Riboflavin Tetrabutyrate (JAN)</t>
  </si>
  <si>
    <t>Sandoz Canada Inc; Hospira Inc</t>
  </si>
  <si>
    <t>A11HA04</t>
  </si>
  <si>
    <t>A11HA04 [Alimentary Tract And Metabolism:Vitamins:Other Plain Vitamin Preparations:Other plain vitamin preparations]</t>
  </si>
  <si>
    <t>Cc1cc2N=C3C(=O)NC(=O)N=C3N(C[C@H](O)[C@H](O)[C@H](O)CO)c2cc1C</t>
  </si>
  <si>
    <t>CHEMBL692</t>
  </si>
  <si>
    <t>Glycerin (FDA, JAN, USP); Glycerol (INN)</t>
  </si>
  <si>
    <t>B Braun Medical Inc</t>
  </si>
  <si>
    <t>A06AX01; A06AG04</t>
  </si>
  <si>
    <t>A06AX01 [Alimentary Tract And Metabolism:Drugs For Constipation:Drugs For Constipation:Other drugs for constipation]; A06AG04 [Alimentary Tract And Metabolism:Drugs For Constipation:Drugs For Constipation:Enemas]</t>
  </si>
  <si>
    <t>OCC(O)CO</t>
  </si>
  <si>
    <t>CHEMBL1201411</t>
  </si>
  <si>
    <t>Technetium Tc 99m Ferpentetate (USP); Technetium Tc-99m Ferpentetate Kit (FDA)</t>
  </si>
  <si>
    <t>CHEMBL2110553</t>
  </si>
  <si>
    <t>Gallium (67Ga) Citrate (INN); Gallium Citrate Ga 67 (JAN, USAN, USP); Gallium Citrate Ga-67 (FDA)</t>
  </si>
  <si>
    <t>Mallinckrodt Medical Inc; Lantheus Medical Imaging Inc; Ge Healthcare</t>
  </si>
  <si>
    <t>V09HX01</t>
  </si>
  <si>
    <t>V09HX01 [Various:Diagnostic Radiopharmaceuticals:Inflammation And Infection Detection:Other diagnostic radiopharmaceuticals for inflammation and infection detection]</t>
  </si>
  <si>
    <t>CHEMBL1200986</t>
  </si>
  <si>
    <t>Haloperidol Decanoate (BAN, FDA, JAN, USAN)</t>
  </si>
  <si>
    <t>R-13672</t>
  </si>
  <si>
    <t>CCCCCCCCCC(=O)OC1(CCN(CCCC(=O)c2ccc(F)cc2)CC1)c3ccc(Cl)cc3</t>
  </si>
  <si>
    <t>CHEMBL960</t>
  </si>
  <si>
    <t>Leflunomide (BAN, FDA, INN, USAN)</t>
  </si>
  <si>
    <t>HWA-486; SU-101; Sulol</t>
  </si>
  <si>
    <t>L04AA13</t>
  </si>
  <si>
    <t>L04AA13 [Antineoplastic And Immunomodulating Agents:Immunosuppressants:Immunosuppressants:Selective immunosuppressants]</t>
  </si>
  <si>
    <t>Cc1oncc1C(=O)Nc2ccc(cc2)C(F)(F)F</t>
  </si>
  <si>
    <t>CHEMBL416956</t>
  </si>
  <si>
    <t>Mefloquine (BAN, INN, USAN); Mefloquine Hydrochloride (FDA, USAN, USP)</t>
  </si>
  <si>
    <t>GNF-Pf-5544; Ro-21-5998; WR-142490; Ro-215998001</t>
  </si>
  <si>
    <t>United States Army Walter Reed Army Institute Research; U. S. Dept. Of The Army; Hoffmann La Roche Inc</t>
  </si>
  <si>
    <t>P01BC02</t>
  </si>
  <si>
    <t>P01BC02 [Antiparasitic Products, Insecticides And Repellents:Antiprotozoals:Antimalarials:Methanolquinolines]</t>
  </si>
  <si>
    <t>OC(C1CCCCN1)c2cc(nc3c(cccc23)C(F)(F)F)C(F)(F)F</t>
  </si>
  <si>
    <t>CHEMBL1201468</t>
  </si>
  <si>
    <t>Estrogens, Esterified (FDA, USP)</t>
  </si>
  <si>
    <t>CHEMBL1531</t>
  </si>
  <si>
    <t>Etonogestrel (BAN, FDA, INN, USAN)</t>
  </si>
  <si>
    <t>ORG-3236</t>
  </si>
  <si>
    <t>G03AC08</t>
  </si>
  <si>
    <t>G03AC08 [Genito Urinary System And Sex Hormones:Sex Hormones And Modulators Of The Genital System:Hormonal Contraceptives For Systemic Use:Progestogens]</t>
  </si>
  <si>
    <t>CC[C@]12CC(=C)[C@H]3[C@@H](CCC4=CC(=O)CC[C@H]34)[C@@H]1CC[C@@]2(O)C#C</t>
  </si>
  <si>
    <t>CHEMBL2110576</t>
  </si>
  <si>
    <t>Technetium Tc 99m Medronate (USP); Technetium Tc-99m Medronate (FDA); Technetium Tc-99m Medronate Kit (FDA); Technetium (99mTc) Methylenediphosphonate For Injection (JAN)</t>
  </si>
  <si>
    <t>Pharmalucence Inc; Jubilant Draximage Inc; Ge Healthcare; Bracco Diagnostics Inc</t>
  </si>
  <si>
    <t>V09BA02</t>
  </si>
  <si>
    <t>V09BA02 [Various:Diagnostic Radiopharmaceuticals:Skeleton:Technetium (99mTc) compounds]</t>
  </si>
  <si>
    <t>CHEMBL1201216</t>
  </si>
  <si>
    <t>Dapiprazole (INN); Dapiprazole Hydrochloride (FDA, USAN)</t>
  </si>
  <si>
    <t>AF-2139</t>
  </si>
  <si>
    <t>Fera Pharmaceuticals Llc</t>
  </si>
  <si>
    <t>S01EX02</t>
  </si>
  <si>
    <t>S01EX02 [Sensory Organs:Ophthalmologicals:Antiglaucoma Preparations And Miotics:Other antiglaucoma preparations]</t>
  </si>
  <si>
    <t>Adrenergic (alpha-blocking); Antiglaucoma Agent; Neuroleptic; Psychotropic</t>
  </si>
  <si>
    <t>Cc1ccccc1N2CCN(CCc3nnc4CCCCn34)CC2</t>
  </si>
  <si>
    <t>CHEMBL1201244</t>
  </si>
  <si>
    <t>Rocuronium Bromide (FDA, BAN, INN, USAN)</t>
  </si>
  <si>
    <t>ORG-9426</t>
  </si>
  <si>
    <t>M03AC09</t>
  </si>
  <si>
    <t>M03AC09 [Musculo-Skeletal System:Muscle Relaxants:Muscle Relaxants, Peripherally Acting Agents:Other quaternary ammonium compounds]</t>
  </si>
  <si>
    <t>CC(=O)O[C@H]1[C@H](C[C@H]2[C@@H]3CC[C@H]4C[C@H](O)[C@H](C[C@]4(C)[C@H]3CC[C@]12C)N5CCOCC5)[N+]6(CC=C)CCCC6</t>
  </si>
  <si>
    <t>CHEMBL633</t>
  </si>
  <si>
    <t>Amiodarone (BAN, INN, USAN); Amiodarone Hydrochloride (FDA, JAN)</t>
  </si>
  <si>
    <t>L-3428; SKF-33134A; SK&amp;F-33134-A</t>
  </si>
  <si>
    <t>Wyeth Pharmaceuticals Inc; International Medication Systems Ltd; Baxter Healthcare Corp</t>
  </si>
  <si>
    <t>antirrhythmics: indicates high iodine content</t>
  </si>
  <si>
    <t>-arone (-iodarone)</t>
  </si>
  <si>
    <t>C01BD01</t>
  </si>
  <si>
    <t>C01BD01 [Cardiovascular System:Cardiac Therapy:Antiarrhythmics, Class I And Iii:Antiarrhythmics, class III]</t>
  </si>
  <si>
    <t>CCCCc1oc2ccccc2c1C(=O)c3cc(I)c(OCCN(CC)CC)c(I)c3</t>
  </si>
  <si>
    <t>CHEMBL583</t>
  </si>
  <si>
    <t>Grepafloxacin (INN); Grepafloxacin Hydrochloride (FDA, BAN, USAN)</t>
  </si>
  <si>
    <t>OPC-17116</t>
  </si>
  <si>
    <t>J01MA11</t>
  </si>
  <si>
    <t>J01MA11 [Antiinfectives For Systemic Use:Antibacterials For Systemic Use:Quinolone Antibacterials:Fluoroquinolones]</t>
  </si>
  <si>
    <t>CC1CN(CCN1)c2cc3N(C=C(C(=O)O)C(=O)c3c(C)c2F)C4CC4</t>
  </si>
  <si>
    <t>CHEMBL1742</t>
  </si>
  <si>
    <t>Cefprozil (BAN, USAN, USP, INN, FDA)</t>
  </si>
  <si>
    <t>BMY-28100-03-800</t>
  </si>
  <si>
    <t>J01DC10</t>
  </si>
  <si>
    <t>J01DC10 [Antiinfectives For Systemic Use:Antibacterials For Systemic Use:Other Beta-Lactam Antibacterials:Second-generation cephalosporins]</t>
  </si>
  <si>
    <t>C\C=C/C1=C(N2[C@H](SC1)[C@H](NC(=O)[C@H](N)c3ccc(O)cc3)C2=O)C(=O)O</t>
  </si>
  <si>
    <t>CHEMBL269732</t>
  </si>
  <si>
    <t>Tacrolimus (FDA, BAN, INN, USAN); Tacrolimus Hydrate (JAN)</t>
  </si>
  <si>
    <t>FK-506; FR-900506</t>
  </si>
  <si>
    <t>L04AD02; D11AH01</t>
  </si>
  <si>
    <t>L04AD02 [Antineoplastic And Immunomodulating Agents:Immunosuppressants:Immunosuppressants:Calcineurin inhibitors]; D11AH01 [Dermatologicals:Other Dermatological Preparations:Other Dermatological Preparations:Agents for dermatitis, excluding corticosteroids]</t>
  </si>
  <si>
    <t>CO[C@@H]1C[C@@H](CC[C@H]1O)\C=C(/C)\[C@H]2OC(=O)[C@@H]3CCCCN3C(=O)C(=O)[C@]4(O)O[C@H]([C@H](C[C@@H](C)C\C(=C\[C@@H](CC=C)C(=O)C[C@H](O)[C@H]2C)\C)OC)[C@H](C[C@H]4C)OC</t>
  </si>
  <si>
    <t>CHEMBL1201539</t>
  </si>
  <si>
    <t>Insulin Pork (FDA)</t>
  </si>
  <si>
    <t>CHEMBL2110567</t>
  </si>
  <si>
    <t>Thallous Chloride Tl 201 (USP, USAN); Thallous Chloride Tl-201 (FDA); Thallium Chloride (201Tl) Injection (JAN)</t>
  </si>
  <si>
    <t>Mallinckrodt Medical Inc; Lantheus Medical Imaging Inc; Ge Healthcare; Bracco Diagnostics Inc</t>
  </si>
  <si>
    <t>CHEMBL1265</t>
  </si>
  <si>
    <t>Adapalene (BAN, FDA, INN, USAN)</t>
  </si>
  <si>
    <t>CD-271</t>
  </si>
  <si>
    <t>D10AD53; D10AD03</t>
  </si>
  <si>
    <t>D10AD53 [Dermatologicals:Anti-Acne Preparations:Anti-Acne Preparations For Topical Use:Retinoids for topical use in acne]; D10AD03 [Dermatologicals:Anti-Acne Preparations:Anti-Acne Preparations For Topical Use:Retinoids for topical use in acne]</t>
  </si>
  <si>
    <t>COc1ccc(cc1C23CC4CC(CC(C4)C2)C3)c5ccc6cc(ccc6c5)C(=O)O</t>
  </si>
  <si>
    <t>CHEMBL1140</t>
  </si>
  <si>
    <t>Niacinamide (FDA, USP); Nicotinamide (INN, JAN)</t>
  </si>
  <si>
    <t>Hospira Inc; Hoffmann La Roche Inc; Astrazeneca Lp; Abraxis Pharmaceutical Products; International Minerals Chemical Corp</t>
  </si>
  <si>
    <t>A11HA01</t>
  </si>
  <si>
    <t>A11HA01 [Alimentary Tract And Metabolism:Vitamins:Other Plain Vitamin Preparations:Other plain vitamin preparations]</t>
  </si>
  <si>
    <t>NC(=O)c1cccnc1</t>
  </si>
  <si>
    <t>CHEMBL1064</t>
  </si>
  <si>
    <t>Simvastatin (BAN, FDA, INN, USAN, USP)</t>
  </si>
  <si>
    <t>MK-733</t>
  </si>
  <si>
    <t>Msd International Gmbh; Merck Sharp And Dohme Corp; Merck Research Laboratories Div Merck Co Inc; Abbvie Inc; Synthon Pharmaceuticals Ltd</t>
  </si>
  <si>
    <t>C10AA01</t>
  </si>
  <si>
    <t>C10AA01 [Cardiovascular System:Lipid Modifying Agents:Lipid Modifying Agents, Plain:HMG CoA reductase inhibitors]</t>
  </si>
  <si>
    <t>CCC(C)(C)C(=O)O[C@H]1C[C@@H](C)C=C2C=C[C@H](C)[C@H](CC[C@@H]3C[C@@H](O)CC(=O)O3)[C@@H]12</t>
  </si>
  <si>
    <t>CHEMBL1675</t>
  </si>
  <si>
    <t>Vitamin A Palmitate (FDA)</t>
  </si>
  <si>
    <t>Sandoz Canada Inc; Hospira Inc; Hoffmann La Roche Inc</t>
  </si>
  <si>
    <t>CCCCCCCCCCCCCCCC(=O)OC\C=C(/C)\C=C\C=C(/C)\C=C\C1=C(C)CCCC1(C)C</t>
  </si>
  <si>
    <t>CHEMBL608</t>
  </si>
  <si>
    <t>Probucol (BAN, FDA, INN, JAN, USAN, USP)</t>
  </si>
  <si>
    <t>DH-581</t>
  </si>
  <si>
    <t>C10AX02</t>
  </si>
  <si>
    <t>C10AX02 [Cardiovascular System:Lipid Modifying Agents:Lipid Modifying Agents, Plain:Other lipid modifying agents]</t>
  </si>
  <si>
    <t>CC(C)(C)c1cc(SC(C)(C)Sc2cc(c(O)c(c2)C(C)(C)C)C(C)(C)C)cc(c1O)C(C)(C)C</t>
  </si>
  <si>
    <t>CHEMBL596</t>
  </si>
  <si>
    <t>Fentanyl (BAN, USAN, FDA, INN); Fentanyl Citrate (JAN, USAN, USP, FDA); Fentanyl Hydrochloride (FDA)</t>
  </si>
  <si>
    <t>MCN-JR-4263-49; R-4263</t>
  </si>
  <si>
    <t>Baxter Healthcare Corp Anesthesia And Critical Care; Archimedes Development Ltd; Akorn Manufacturing Inc; Akorn Inc; Incline Therapeutics Inc</t>
  </si>
  <si>
    <t>N01AH01; N01AH51; N02AB03</t>
  </si>
  <si>
    <t>N01AH01 [Nervous System:Anesthetics:Anesthetics, General:Opioid anesthetics]; N01AH51 [Nervous System:Anesthetics:Anesthetics, General:Opioid anesthetics]; N02AB03 [Nervous System:Analgesics:Opioids:Phenylpiperidine derivatives]</t>
  </si>
  <si>
    <t>CCC(=O)N(C1CCN(CCc2ccccc2)CC1)c3ccccc3</t>
  </si>
  <si>
    <t>CHEMBL568</t>
  </si>
  <si>
    <t>Oxazepam (BAN, FDA, INN, JAN, USAN, USP)</t>
  </si>
  <si>
    <t>WY-3498</t>
  </si>
  <si>
    <t>Alpharma Us Pharmaceuticals Division</t>
  </si>
  <si>
    <t>N05BA04</t>
  </si>
  <si>
    <t>N05BA04 [Nervous System:Psycholeptics:Anxiolytics:Benzodiazepine derivatives]</t>
  </si>
  <si>
    <t>OC1N=C(c2ccccc2)c3cc(Cl)ccc3NC1=O</t>
  </si>
  <si>
    <t>CHEMBL1596</t>
  </si>
  <si>
    <t>Carbenicillin Indanyl Sodium (FDA, USP, USAN); Carindacillin (BAN, INN); Carindacillin Sodium (JAN)</t>
  </si>
  <si>
    <t>CP-154642; CP-15464-2</t>
  </si>
  <si>
    <t>J01CA05</t>
  </si>
  <si>
    <t>J01CA05 [Antiinfectives For Systemic Use:Antibacterials For Systemic Use:Beta-Lactam Antibacterials, Penicillins:Penicillins with extended spectrum]</t>
  </si>
  <si>
    <t>CC1(C)S[C@@H]2[C@H](NC(=O)C(C(=O)Oc3ccc4CCCc4c3)c5ccccc5)C(=O)N2[C@H]1C(=O)O</t>
  </si>
  <si>
    <t>CHEMBL588</t>
  </si>
  <si>
    <t>Fenoldopam (BAN, INN); Fenoldopam Mesylate (USAN, USP, FDA)</t>
  </si>
  <si>
    <t>SK&amp;F-82526; SK-82526; SK&amp;F-82526J; SK-82526-J</t>
  </si>
  <si>
    <t>C01CA19</t>
  </si>
  <si>
    <t>C01CA19 [Cardiovascular System:Cardiac Therapy:Cardiac Stimulants Excl. Cardiac Glycosides:Adrenergic and dopaminergic agents]</t>
  </si>
  <si>
    <t>Antihypertensive; Dopamine Agonist</t>
  </si>
  <si>
    <t>Oc1ccc(cc1)C2CNCCc3c(Cl)c(O)c(O)cc23</t>
  </si>
  <si>
    <t>CHEMBL1201609</t>
  </si>
  <si>
    <t>Corticotropin Zinc Hydroxide (INN, USP); Corticotropin-Zinc Hydroxide (FDA)</t>
  </si>
  <si>
    <t>CHEMBL548</t>
  </si>
  <si>
    <t>Dinoprostone (BAN, FDA, INN, JAN, USAN, USP); Dinoprostone Beta-Cyclodextrin Clathrate (JAN)</t>
  </si>
  <si>
    <t>U-12062</t>
  </si>
  <si>
    <t>Pharmacia And Upjohn Co; Ferring Controlled Therapeutics Ltd</t>
  </si>
  <si>
    <t>G02AD02</t>
  </si>
  <si>
    <t>G02AD02 [Genito Urinary System And Sex Hormones:Other Gynecologicals:Oxytocics:Prostaglandins]</t>
  </si>
  <si>
    <t>CCCCC[C@H](O)\C=C\[C@H]1[C@H](O)CC(=O)[C@@H]1C\C=C/CCCC(=O)O</t>
  </si>
  <si>
    <t>CHEMBL667</t>
  </si>
  <si>
    <t>Acetylcholine Chloride (BAN, INN, JAN, USP, FDA); Acetylcholine Chloride For Injection (JAN)</t>
  </si>
  <si>
    <t>Novartis Pharmaceuticals Corp; Bausch And Lomb Inc</t>
  </si>
  <si>
    <t>S01EB09</t>
  </si>
  <si>
    <t>S01EB09 [Sensory Organs:Ophthalmologicals:Antiglaucoma Preparations And Miotics:Parasympathomimetics]</t>
  </si>
  <si>
    <t>Cardiac Depressant; Cholinergic; Miotic; Vasodilator (peripheral)</t>
  </si>
  <si>
    <t>CC(=O)OCC[N+](C)(C)C</t>
  </si>
  <si>
    <t>CHEMBL1201218</t>
  </si>
  <si>
    <t>Cefamandole Nafate (BAN, FDA, USAN, USP)</t>
  </si>
  <si>
    <t>Cn1nnnc1SCC2=C(N3[C@H](SC2)[C@H](NC(=O)[C@H](OC=O)c4ccccc4)C3=O)C(=O)O</t>
  </si>
  <si>
    <t>CHEMBL2110572</t>
  </si>
  <si>
    <t>Technetium Tc 99m Succimer (USP); Technetium Tc-99m Succimer Kit (FDA); Technetium (99mTc) Dimercaptosuccinic Acid For Injection (JAN)</t>
  </si>
  <si>
    <t>V09CA02</t>
  </si>
  <si>
    <t>V09CA02 [Various:Diagnostic Radiopharmaceuticals:Renal System:Technetium (99mTc) compounds]</t>
  </si>
  <si>
    <t>Diagnostic Aid (renal function determination); Radioactive Agent</t>
  </si>
  <si>
    <t>CHEMBL1201269</t>
  </si>
  <si>
    <t>Chlorphentermine (BAN, INN); Chlorphentermine Hydrochloride (FDA, USAN)</t>
  </si>
  <si>
    <t>S-62; W-2426</t>
  </si>
  <si>
    <t>CC(C)(N)Cc1ccc(Cl)cc1</t>
  </si>
  <si>
    <t>CHEMBL878</t>
  </si>
  <si>
    <t>Metolazone (BAN, FDA, INN, JAN, USAN, USP)</t>
  </si>
  <si>
    <t>SR-720-22</t>
  </si>
  <si>
    <t>Ucb Inc; Gd Searle Llc</t>
  </si>
  <si>
    <t>C03BA08</t>
  </si>
  <si>
    <t>C03BA08 [Cardiovascular System:Diuretics:Low-Ceiling Diuretics, Excl. Thiazides:Sulfonamides, plain]</t>
  </si>
  <si>
    <t>CC1Nc2cc(Cl)c(cc2C(=O)N1c3ccccc3C)S(=O)(=O)N</t>
  </si>
  <si>
    <t>CHEMBL1293</t>
  </si>
  <si>
    <t>Beta Carotene (FDA, USAN, USP); Betacarotene (INN)</t>
  </si>
  <si>
    <t>A11CA02; D02BB01</t>
  </si>
  <si>
    <t>A11CA02 [Alimentary Tract And Metabolism:Vitamins:Vitamin A And D, Incl. Combinations Of The Two:Vitamin A, plain]; D02BB01 [Dermatologicals:Emollients And Protectives:Protectives Against Uv-Radiation:Protectives against UV-radiation for systemic use]</t>
  </si>
  <si>
    <t>C\C(=C/C=C/C=C(\C)/C=C/C=C(\C)/C=C/C1=C(C)CCCC1(C)C)\C=C\C=C(/C)\C=C\C2=C(C)CCCC2(C)C</t>
  </si>
  <si>
    <t>CHEMBL1465</t>
  </si>
  <si>
    <t>Phenprocoumon (BAN, FDA, INN, USAN, USP)</t>
  </si>
  <si>
    <t>B01AA04</t>
  </si>
  <si>
    <t>B01AA04 [Blood And Blood Forming Organs:Antithrombotic Agents:Antithrombotic Agents:Vitamin K antagonists]</t>
  </si>
  <si>
    <t>CCC(C1=C(O)c2ccccc2OC1=O)c3ccccc3</t>
  </si>
  <si>
    <t>CHEMBL1679</t>
  </si>
  <si>
    <t>Calcium Folinate (BAN, INN, JAN); Folinic Acid (BAN); Leucovorin Calcium (FDA, USP)</t>
  </si>
  <si>
    <t>Xanodyne Pharmaceutics Inc; Hospira Inc; GlaxoSmithKline</t>
  </si>
  <si>
    <t>V03AF03</t>
  </si>
  <si>
    <t>V03AF03 [Various:All Other Therapeutic Products:All Other Therapeutic Products:Detoxifying agents for antineoplastic treatment]</t>
  </si>
  <si>
    <t>Anti-Anemic (folate deficiency); Antidote (to folic acid antagonists)</t>
  </si>
  <si>
    <t>NC1=NC(=O)C2=C(NCC(CNc3ccc(cc3)C(=O)N[C@@H](CCC(=O)O)C(=O)O)N2C=O)N1</t>
  </si>
  <si>
    <t>CHEMBL1237044</t>
  </si>
  <si>
    <t>Tramadol (BAN, INN); Tramadol Hydrochloride (FDA, JAN, USAN)</t>
  </si>
  <si>
    <t>CG-315E; U-26225A</t>
  </si>
  <si>
    <t>Shionogi Inc; Purdue Pharma Products Lp; Janssen Pharmaceuticals Inc; Cipher Pharmaceuticals Inc; Valeant International Barbados Srl</t>
  </si>
  <si>
    <t>N02AX52; N02AX02</t>
  </si>
  <si>
    <t>N02AX52 [Nervous System:Analgesics:Opioids:Other opioids]; N02AX02 [Nervous System:Analgesics:Opioids:Other opioids]</t>
  </si>
  <si>
    <t>COc1cccc(c1)C2(O)CCCCC2CN(C)C</t>
  </si>
  <si>
    <t>CHEMBL1111</t>
  </si>
  <si>
    <t>Ambrisentan (BAN, FDA, INN)</t>
  </si>
  <si>
    <t>C02KX02</t>
  </si>
  <si>
    <t>C02KX02 [Cardiovascular System:Antihypertensives:Other Antihypertensives:Other antihypertensives]</t>
  </si>
  <si>
    <t>COC([C@H](Oc1nc(C)cc(C)n1)C(=O)O)(c2ccccc2)c3ccccc3</t>
  </si>
  <si>
    <t>CHEMBL1201512</t>
  </si>
  <si>
    <t>Fomivirsen Sodium (FDA, USAN)</t>
  </si>
  <si>
    <t>ISIS-2922</t>
  </si>
  <si>
    <t>S01AD08</t>
  </si>
  <si>
    <t>S01AD08 [Sensory Organs:Ophthalmologicals:Antiinfectives:Antivirals]</t>
  </si>
  <si>
    <t>Antisense Antiviral Used In The Therapy of Cytomegalovirus Retinitis</t>
  </si>
  <si>
    <t>CHEMBL36</t>
  </si>
  <si>
    <t>Pyrimethamine (BAN, FDA, INN, JAN, USP)</t>
  </si>
  <si>
    <t>GNF-Pf-5586; TCMDC-123831; TCMDC-125860</t>
  </si>
  <si>
    <t>Hoffmann La Roche Inc; Corepharma Llc</t>
  </si>
  <si>
    <t>P01BD01; P01BD51</t>
  </si>
  <si>
    <t>P01BD01 [Antiparasitic Products, Insecticides And Repellents:Antiprotozoals:Antimalarials:Diaminopyrimidines]; P01BD51 [Antiparasitic Products, Insecticides And Repellents:Antiprotozoals:Antimalarials:Diaminopyrimidines]</t>
  </si>
  <si>
    <t>CCc1nc(N)nc(N)c1c2ccc(Cl)cc2</t>
  </si>
  <si>
    <t>CHEMBL177756</t>
  </si>
  <si>
    <t>Fluorescein (BAN, JAN, USP); Fluorescein Sodium (BAN, FDA, JAN, USP)</t>
  </si>
  <si>
    <t>Novartis Pharmaceuticals Corp; Alcon Pharmaceuticals Ltd; Alcon; Akorn Inc</t>
  </si>
  <si>
    <t>S01JA51; S01JA01</t>
  </si>
  <si>
    <t>S01JA51 [Sensory Organs:Ophthalmologicals:Diagnostic Agents:Colouring agents]; S01JA01 [Sensory Organs:Ophthalmologicals:Diagnostic Agents:Colouring agents]</t>
  </si>
  <si>
    <t>Diagnostic Aid (corneal trauma indicator)</t>
  </si>
  <si>
    <t>OC(=O)c1ccccc1C2=C3C=CC(=O)C=C3Oc4cc(O)ccc24</t>
  </si>
  <si>
    <t>CHEMBL479</t>
  </si>
  <si>
    <t>Thioridazine (BAN, FDA, INN, USAN, USP); Thioridazine Hydrochloride (FDA, USP, JAN)</t>
  </si>
  <si>
    <t>TP-21</t>
  </si>
  <si>
    <t>N05AC02</t>
  </si>
  <si>
    <t>N05AC02 [Nervous System:Psycholeptics:Antipsychotics:Phenothiazines with piperidine structure]</t>
  </si>
  <si>
    <t>Antipsychotic; Sedative-Hypnotic</t>
  </si>
  <si>
    <t>CSc1ccc2Sc3ccccc3N(CCC4CCCCN4C)c2c1</t>
  </si>
  <si>
    <t>CHEMBL1201217</t>
  </si>
  <si>
    <t>Dyclonine (BAN, INN); Dyclonine Hydrochloride (FDA, USP); Dyclocaine (BAN)</t>
  </si>
  <si>
    <t>N01BX02; R02AD04</t>
  </si>
  <si>
    <t>N01BX02 [Nervous System:Anesthetics:Anesthetics, Local:Other local anesthetics]; R02AD04 [Respiratory System:Throat Preparations:Throat Preparations:Anesthetics, local]</t>
  </si>
  <si>
    <t>CCCCOc1ccc(cc1)C(=O)CCN2CCCCC2</t>
  </si>
  <si>
    <t>CHEMBL1201212</t>
  </si>
  <si>
    <t>Midodrine (BAN, INN); Midodrine Hydrochloride (FDA, JAN, USAN)</t>
  </si>
  <si>
    <t>A-4020 Linz; ST-1085; ST-1085 [As The Base]; St. Peter 224</t>
  </si>
  <si>
    <t>Shire Development Llc</t>
  </si>
  <si>
    <t>C01CA17</t>
  </si>
  <si>
    <t>C01CA17 [Cardiovascular System:Cardiac Therapy:Cardiac Stimulants Excl. Cardiac Glycosides:Adrenergic and dopaminergic agents]</t>
  </si>
  <si>
    <t>COc1ccc(OC)c(c1)C(O)CNC(=O)CN</t>
  </si>
  <si>
    <t>CHEMBL1206</t>
  </si>
  <si>
    <t>Ethopropazine Hydrochloride (FDA, USP); Profenamine (DCF, BAN, INN); Profenamine Hibenzate (JAN); Profenamine Hydrochloride (JAN)</t>
  </si>
  <si>
    <t>N04AA05</t>
  </si>
  <si>
    <t>N04AA05 [Nervous System:Anti-Parkinson Drugs:Anticholinergic Agents:Tertiary amines]</t>
  </si>
  <si>
    <t>CCN(CC)C(C)CN1c2ccccc2Sc3ccccc13</t>
  </si>
  <si>
    <t>CHEMBL1201470</t>
  </si>
  <si>
    <t>Hydrocodone Polistirex (FDA, USAN)</t>
  </si>
  <si>
    <t>CHEMBL970</t>
  </si>
  <si>
    <t>Halazepam (BAN, FDA, INN, USAN, USP)</t>
  </si>
  <si>
    <t>SCH-12041</t>
  </si>
  <si>
    <t>N05BA13</t>
  </si>
  <si>
    <t>N05BA13 [Nervous System:Psycholeptics:Anxiolytics:Benzodiazepine derivatives]</t>
  </si>
  <si>
    <t>FC(F)(F)CN1C(=O)CN=C(c2ccccc2)c3cc(Cl)ccc13</t>
  </si>
  <si>
    <t>CHEMBL1043</t>
  </si>
  <si>
    <t>Dapsone (INN, BAN, FDA, USAN, USP); Diaphenylsulfone (DCF)</t>
  </si>
  <si>
    <t>D10AX05; J04BA02</t>
  </si>
  <si>
    <t>D10AX05 [Dermatologicals:Anti-Acne Preparations:Anti-Acne Preparations For Topical Use:Other anti-acne preparations for topical use]; J04BA02 [Antiinfectives For Systemic Use:Antimycobacterials:Drugs For Treatment Of Lepra:Drugs for treatment of lepra]</t>
  </si>
  <si>
    <t>Antibacterial (leprostatic); Suppressant (dermatitis herpetiformis)</t>
  </si>
  <si>
    <t>Nc1ccc(cc1)S(=O)(=O)c2ccc(N)cc2</t>
  </si>
  <si>
    <t>CHEMBL1201535</t>
  </si>
  <si>
    <t>Phenylpropanolamine Polistirex (FDA, USAN)</t>
  </si>
  <si>
    <t>R01BA01</t>
  </si>
  <si>
    <t>R01BA01 [Respiratory System:Nasal Preparations:Nasal Decongestants For Systemic Use:Sympathomimetics]</t>
  </si>
  <si>
    <t>CHEMBL651</t>
  </si>
  <si>
    <t>Methadone (BAN, INN); Methadone Hydrochloride (FDA, USP)</t>
  </si>
  <si>
    <t>Sandoz Inc; Roxane Laboratories Inc; Mylan Institutional Llc; Mallinckrodt Chemical Inc</t>
  </si>
  <si>
    <t>N07BC02; N02AC52</t>
  </si>
  <si>
    <t>N07BC02 [Nervous System:Other Nervous System Drugs:Drugs Used In Addictive Disorders:Drugs used in opioid dependence]; N02AC52 [Nervous System:Analgesics:Opioids:Diphenylpropylamine derivatives]</t>
  </si>
  <si>
    <t>CCC(=O)C(CC(C)N(C)C)(c1ccccc1)c2ccccc2</t>
  </si>
  <si>
    <t>CHEMBL1201210</t>
  </si>
  <si>
    <t>Propiomazine (BAN, INN, USAN); Propiomazine Hydrochloride (FDA, USP)</t>
  </si>
  <si>
    <t>CB-1678; WY-1359</t>
  </si>
  <si>
    <t>Baxter Healthcare Corp Anesthesia Critical Care</t>
  </si>
  <si>
    <t>N05CM06</t>
  </si>
  <si>
    <t>N05CM06 [Nervous System:Psycholeptics:Hypnotics And Sedatives:Other hypnotics and sedatives]</t>
  </si>
  <si>
    <t>Sedative (pre-anesthetic)</t>
  </si>
  <si>
    <t>CCC(=O)c1ccc2Sc3ccccc3N(CC(C)N(C)C)c2c1</t>
  </si>
  <si>
    <t>selective melatonin receptor agonist</t>
  </si>
  <si>
    <t>CHEMBL1742982</t>
  </si>
  <si>
    <t>Aflibercept (FDA, INN, USAN); Ziv-Aflibercept (FDA)</t>
  </si>
  <si>
    <t>Ave0005; VEGF Trap</t>
  </si>
  <si>
    <t>Sanofi-Aventis Regeneron Pharmaceuticals; Sanofi-Aventis</t>
  </si>
  <si>
    <t>S01LA05</t>
  </si>
  <si>
    <t>S01LA05 [Sensory Organs:Ophthalmologicals:Ocular Vascular Disorder Agents:Antineovascularisation agents]</t>
  </si>
  <si>
    <t>CHEMBL464</t>
  </si>
  <si>
    <t>Etretinate (BAN, FDA, INN, JAN, USAN)</t>
  </si>
  <si>
    <t>Ro-10-9359; Ro-109359</t>
  </si>
  <si>
    <t>D05BB01</t>
  </si>
  <si>
    <t>D05BB01 [Dermatologicals:Antipsoriatics:Antipsoriatics For Systemic Use:Retinoids for treatment of psoriasis]</t>
  </si>
  <si>
    <t>CCOC(=O)\C=C(/C)\C=C\C=C(/C)\C=C\c1c(C)cc(OC)c(C)c1C</t>
  </si>
  <si>
    <t>CHEMBL1399</t>
  </si>
  <si>
    <t>Anastrozole (BAN, FDA, INN, USAN)</t>
  </si>
  <si>
    <t>ICI-D1033; ZD-1033</t>
  </si>
  <si>
    <t>L02BG03</t>
  </si>
  <si>
    <t>L02BG03 [Antineoplastic And Immunomodulating Agents:Endocrine Therapy:Hormone Antagonists And Related Agents:Aromatase inhibitors]</t>
  </si>
  <si>
    <t>CC(C)(C#N)c1cc(Cn2cncn2)cc(c1)C(C)(C)C#N</t>
  </si>
  <si>
    <t>CHEMBL1350</t>
  </si>
  <si>
    <t>Tiludronic Acid (BAN, INN); Tiludronate Disodium (FDA, USAN)</t>
  </si>
  <si>
    <t>SR-41319; SR-41319B</t>
  </si>
  <si>
    <t>M05BA05</t>
  </si>
  <si>
    <t>M05BA05 [Musculo-Skeletal System:Drugs For Treatment Of Bone Diseases:Drugs Affecting Bone Structure And Mineralization:Bisphosphonates]</t>
  </si>
  <si>
    <t>Osteoporosis Treatment And Prevention; Paget's Disease Treatment</t>
  </si>
  <si>
    <t>OP(=O)(O)C(Sc1ccc(Cl)cc1)P(=O)(O)O</t>
  </si>
  <si>
    <t>CHEMBL747</t>
  </si>
  <si>
    <t>Cycloguanil Embonate (BAN, INN); Cycloguanil Pamoate (USAN)</t>
  </si>
  <si>
    <t>CI-501; CN-14329-23A; PAM-MR-807-23A; TCMDC-125837</t>
  </si>
  <si>
    <t>P01BB02</t>
  </si>
  <si>
    <t>P01BB02 [Antiparasitic Products, Insecticides And Repellents:Antiprotozoals:Antimalarials:Biguanides]</t>
  </si>
  <si>
    <t>CC1(C)N=C(N)N=C(N)N1c2ccc(Cl)cc2</t>
  </si>
  <si>
    <t>CHEMBL863</t>
  </si>
  <si>
    <t>Cysteine (INN); Cysteine Hydrochloride (FDA, USP); L-Cysteine (JAN); L-Cysteine Ethylester Hydrochloride (JAN); L-Cysteinemethyl Hydrochloride (JAN)</t>
  </si>
  <si>
    <t>N[C@@H](CS)C(=O)O</t>
  </si>
  <si>
    <t>CHEMBL604</t>
  </si>
  <si>
    <t>Cupric Sulfate (USP, FDA)</t>
  </si>
  <si>
    <t>Antidote (to phosphorus)</t>
  </si>
  <si>
    <t>CHEMBL891</t>
  </si>
  <si>
    <t>Cloxacillin (BAN, INN); Cloxacillin Sodium (FDA, USP, JAN, USAN); Cloxacillin Benzathine (USP)</t>
  </si>
  <si>
    <t>BRL-1621; P-25</t>
  </si>
  <si>
    <t>J01CF02</t>
  </si>
  <si>
    <t>J01CF02 [Antiinfectives For Systemic Use:Antibacterials For Systemic Use:Beta-Lactam Antibacterials, Penicillins:Beta-lactamase resistant penicillins]</t>
  </si>
  <si>
    <t>Cc1onc(c2ccccc2Cl)c1C(=O)N[C@H]3[C@H]4SC(C)(C)[C@@H](N4C3=O)C(=O)O</t>
  </si>
  <si>
    <t>CHEMBL488</t>
  </si>
  <si>
    <t>Aminoglutethimide (BAN, FDA, INN, USP)</t>
  </si>
  <si>
    <t>L02BG01</t>
  </si>
  <si>
    <t>L02BG01 [Antineoplastic And Immunomodulating Agents:Endocrine Therapy:Hormone Antagonists And Related Agents:Aromatase inhibitors]</t>
  </si>
  <si>
    <t>Adrenocortical Suppressant; Antineoplastic</t>
  </si>
  <si>
    <t>CCC1(CCC(=O)NC1=O)c2ccc(N)cc2</t>
  </si>
  <si>
    <t>CHEMBL431</t>
  </si>
  <si>
    <t>Spirapril (BAN, INN); Spirapril Hydrochloride (FDA, USAN)</t>
  </si>
  <si>
    <t>SCH-33844</t>
  </si>
  <si>
    <t>C09AA11</t>
  </si>
  <si>
    <t>C09AA11 [Cardiovascular System:Agents Acting On The Renin-Angiotensin System:Ace Inhibitors, Plain:ACE inhibitors, plain]</t>
  </si>
  <si>
    <t>CCOC(=O)[C@H](CCc1ccccc1)N[C@@H](C)C(=O)N2CC3(C[C@H]2C(=O)O)SCCS3</t>
  </si>
  <si>
    <t>CHEMBL427</t>
  </si>
  <si>
    <t>Chlormethine (BAN, INN); Mechlorethamine Hydrochloride (FDA, USP); Nitrogen Mustard N-Oxide Hydrochloride (JAN)</t>
  </si>
  <si>
    <t>L01AA05</t>
  </si>
  <si>
    <t>L01AA05 [Antineoplastic And Immunomodulating Agents:Antineoplastic Agents:Alkylating Agents:Nitrogen mustard analogues]</t>
  </si>
  <si>
    <t>CN(CCCl)CCCl</t>
  </si>
  <si>
    <t>CHEMBL502135</t>
  </si>
  <si>
    <t>Xylose (FDA, USP)</t>
  </si>
  <si>
    <t>Savage Laboratories Inc Div Altana Inc; Lyne Laboratories Inc</t>
  </si>
  <si>
    <t>Diagnostic Aid (intestinal function determination)</t>
  </si>
  <si>
    <t>O[C@@H]1COC(O)[C@H](O)[C@H]1O</t>
  </si>
  <si>
    <t>CHEMBL1909055</t>
  </si>
  <si>
    <t>Cobalt Chloride Co-57 (FDA); Cobaltous Chloride Co 57 (USAN); Cobalt Chloride Co-60 (FDA); Cobaltous Chloride Co 60 (USAN)</t>
  </si>
  <si>
    <t>CHEMBL1388</t>
  </si>
  <si>
    <t>Monobenzone (FDA, INN, USP)</t>
  </si>
  <si>
    <t>D11AX13</t>
  </si>
  <si>
    <t>D11AX13 [Dermatologicals:Other Dermatological Preparations:Other Dermatological Preparations:Other dermatologicals]</t>
  </si>
  <si>
    <t>Oc1ccc(OCc2ccccc2)cc1</t>
  </si>
  <si>
    <t>CHEMBL74632</t>
  </si>
  <si>
    <t>Latamoxef (BAN, INN); Latamoxef Sodium (JAN); Moxalactam Disodium (FDA, USP, USAN)</t>
  </si>
  <si>
    <t>LY-127935</t>
  </si>
  <si>
    <t>J01DD06</t>
  </si>
  <si>
    <t>J01DD06 [Antiinfectives For Systemic Use:Antibacterials For Systemic Use:Other Beta-Lactam Antibacterials:Third-generation cephalosporins]</t>
  </si>
  <si>
    <t>CO[C@]1(NC(=O)C(C(=O)O)c2ccc(O)cc2)[C@H]3OCC(=C(N3C1=O)C(=O)O)CSc4nnnn4C</t>
  </si>
  <si>
    <t>CHEMBL1175</t>
  </si>
  <si>
    <t>Duloxetine (BAN, INN); Duloxetine Hydrochloride (FDA, USAN)</t>
  </si>
  <si>
    <t>LY-248686</t>
  </si>
  <si>
    <t>N06AX21</t>
  </si>
  <si>
    <t>N06AX21 [Nervous System:Psychoanaleptics:Antidepressants:Other antidepressants]</t>
  </si>
  <si>
    <t>CNCC[C@H](Oc1cccc2ccccc12)c3cccs3</t>
  </si>
  <si>
    <t>CHEMBL1201452</t>
  </si>
  <si>
    <t>Albumin Iodinated I-125 Serum (FDA); Albumin, Iodinated I 125 Serum (USAN, USP); Iodinated (125I) Human Serum Albumin (INN); Serum Albumin, Iodinated (125I) Human (INN)</t>
  </si>
  <si>
    <t>Mallinckrodt Medical Inc; Iso Tex Diagnostics Inc; Bayer Pharmaceuticals Corp</t>
  </si>
  <si>
    <t>V09GB02</t>
  </si>
  <si>
    <t>V09GB02 [Various:Diagnostic Radiopharmaceuticals:Cardiovascular System:Iodine (125I) compounds]</t>
  </si>
  <si>
    <t>CHEMBL1201522</t>
  </si>
  <si>
    <t>Technetium Tc 99m Albumin Aggregated (USAN, USP); Technetium Tc-99m Albumin Aggregated (FDA); Technetium Tc-99m Albumin Aggregated Kit (FDA)</t>
  </si>
  <si>
    <t>TC-99M MP-4006</t>
  </si>
  <si>
    <t>Mallinckrodt Medical Inc; Ge Healthcare; Draximage Inc; Bracco Diagnostics Inc; Pharmalucence Inc</t>
  </si>
  <si>
    <t>Diagnostic Aid (lung imaging); Radioactive Agent</t>
  </si>
  <si>
    <t>CHEMBL932</t>
  </si>
  <si>
    <t>Dipyridamole (BAN, FDA, INN, JAN, USAN, USP)</t>
  </si>
  <si>
    <t>RA-8</t>
  </si>
  <si>
    <t>B01AC07</t>
  </si>
  <si>
    <t>B01AC07 [Blood And Blood Forming Organs:Antithrombotic Agents:Antithrombotic Agents:Platelet aggregation inhibitors excl. heparin]</t>
  </si>
  <si>
    <t>OCCN(CCO)c1nc(N2CCCCC2)c3nc(nc(N4CCCCC4)c3n1)N(CCO)CCO</t>
  </si>
  <si>
    <t>CHEMBL2110555</t>
  </si>
  <si>
    <t>Technetium Tc 99m Mebrofenin (USP, USAN); Technetium Tc-99m Mebrofenin Kit (FDA)</t>
  </si>
  <si>
    <t>V09DA04</t>
  </si>
  <si>
    <t>V09DA04 [Various:Diagnostic Radiopharmaceuticals:Hepatic And Reticulo Endothelial System:Technetium (99mTc) compounds]</t>
  </si>
  <si>
    <t>CHEMBL1200358</t>
  </si>
  <si>
    <t>Sodium Phenylacetate (FDA, USAN)</t>
  </si>
  <si>
    <t>Antihyperammonemic</t>
  </si>
  <si>
    <t>[Na+].[O-]C(=O)Cc1ccccc1</t>
  </si>
  <si>
    <t>CHEMBL76</t>
  </si>
  <si>
    <t>Chloroquine (BAN, INN, USP); Chloroquine Hydrochloride (USP, FDA); Chloroquine Phosphate (BAN, FDA, USP)</t>
  </si>
  <si>
    <t>GNF-Pf-4216; NSC-187208; TCMDC-123988</t>
  </si>
  <si>
    <t>P01BA01</t>
  </si>
  <si>
    <t>P01BA01 [Antiparasitic Products, Insecticides And Repellents:Antiprotozoals:Antimalarials:Aminoquinolines]</t>
  </si>
  <si>
    <t>Anti-Amebic; Antimalarial; Suppressant (lupus erythematosus)</t>
  </si>
  <si>
    <t>CCN(CC)CCCC(C)Nc1ccnc2cc(Cl)ccc12</t>
  </si>
  <si>
    <t>CHEMBL770</t>
  </si>
  <si>
    <t>Tolazoline (BAN, INN); Tolazoline Hydrochloride (JAN, USP, FDA)</t>
  </si>
  <si>
    <t>TCMDC-125842</t>
  </si>
  <si>
    <t>M02AX02; C04AB02</t>
  </si>
  <si>
    <t>M02AX02 [Musculo-Skeletal System:Topical Products For Joint And Muscular Pain:Topical Products For Joint And Muscular Pain:Other topical products for joint and muscular pain]; C04AB02 [Cardiovascular System:Peripheral Vasodilators:Peripheral Vasodilators:Imidazoline derivatives]</t>
  </si>
  <si>
    <t>C(C1=NCCN1)c2ccccc2</t>
  </si>
  <si>
    <t>CHEMBL1538</t>
  </si>
  <si>
    <t>Tenofovir (BAN, INN); Tenofovir Disoproxil Fumarate (USAN, FDA)</t>
  </si>
  <si>
    <t>GS-1278; GS-4331-05; PMPA Prodrug</t>
  </si>
  <si>
    <t>J05AF07</t>
  </si>
  <si>
    <t>J05AF07 [Antiinfectives For Systemic Use:Antivirals For Systemic Use:Direct Acting Antivirals:Nucleoside and nucleotide reverse transcriptase inhibitors]</t>
  </si>
  <si>
    <t>CC(C)OC(=O)OCOP(=O)(CO[C@H](C)Cn1cnc2c(N)ncnc12)OCOC(=O)OC(C)C</t>
  </si>
  <si>
    <t>CHEMBL827</t>
  </si>
  <si>
    <t>Dexmethylphenidate Hydrochloride (USAN, FDA)</t>
  </si>
  <si>
    <t>N06BA11</t>
  </si>
  <si>
    <t>N06BA11 [Nervous System:Psychoanaleptics:Psychostimulants, Agents Used For Adhd And Nootropics:Centrally acting sympathomimetics]</t>
  </si>
  <si>
    <t>COC(=O)[C@@H]([C@H]1CCCCN1)c2ccccc2</t>
  </si>
  <si>
    <t>CHEMBL190</t>
  </si>
  <si>
    <t>Theophylline (BAN, FDA, JAN, USP); Aminophylline (BAN, FDA, INN, JAN, USP); Choline Theophyllinate (BAN, INN); Choline Theophylline (JAN); Oxtriphylline (FDA, USP); Ambuphylline (USAN); Bufylline (BAN); Theophylline Olamine (USP)</t>
  </si>
  <si>
    <t>Fisons Corp; Eli Lilly And Co; Baxter Healthcare Corp; B Braun Medical Inc; Hospira Inc</t>
  </si>
  <si>
    <t>R03DA54; R03DA05; R03DA55; R03DA74; R03DA04; R03DA02; R03DA10</t>
  </si>
  <si>
    <t>R03DA54 [Respiratory System:Drugs For Obstructive Airway Diseases:Other Systemic Drugs For Obstructive Airway Diseases:Xanthines]; R03DA05 [Respiratory System:Drugs For Obstructive Airway Diseases:Other Systemic Drugs For Obstructive Airway Diseases:Xanthines]; R03DA55 [Respiratory System:Drugs For Obstructive Airway Diseases:Other Systemic Drugs For Obstructive Airway Diseases:Xanthines]; R03DA74 [Respiratory System:Drugs For Obstructive Airway Diseases:Other Systemic Drugs For Obstructive Airway Diseases:Xanthines]; R03DA04 [Respiratory System:Drugs For Obstructive Airway Diseases:Other Systemic Drugs For Obstructive Airway Diseases:Xanthines]; R03DA02 [Respiratory System:Drugs For Obstructive Airway Diseases:Other Systemic Drugs For Obstructive Airway Diseases:Xanthines]; R03DA10 [Respiratory System:Drugs For Obstructive Airway Diseases:Other Systemic Drugs For Obstructive Airway Diseases:Xanthines]</t>
  </si>
  <si>
    <t>Bronchodilator; Relaxant (smooth muscle); Diuretic</t>
  </si>
  <si>
    <t>CN1C(=O)N(C)c2nc[nH]c2C1=O</t>
  </si>
  <si>
    <t>CHEMBL1497</t>
  </si>
  <si>
    <t>Betamethasone Valerate (BAN, JAN, USAN, USP, FDA)</t>
  </si>
  <si>
    <t>Schering Corp; Savage Laboratories Inc Div Altana Inc; Pharmaderm Div Altana Inc; E Fougera Div Altana Inc; Schering Corp Sub Schering Plough Corp</t>
  </si>
  <si>
    <t>CCCCC(=O)O[C@@]1([C@@H](C)C[C@H]2[C@@H]3CCC4=CC(=O)C=C[C@]4(C)[C@@]3(F)[C@@H](O)C[C@]12C)C(=O)CO</t>
  </si>
  <si>
    <t>CHEMBL1760</t>
  </si>
  <si>
    <t>Terbutaline (BAN, INN); Terbutaline Sulfate (FDA, USP, JAN, USAN)</t>
  </si>
  <si>
    <t>KWD-2019</t>
  </si>
  <si>
    <t>Sanofi Aventis Us Llc; Novartis Pharmaceuticals Corp; Lehigh Valley Technologies Inc; Aaipharma Llc</t>
  </si>
  <si>
    <t>R03AC03; R03CC03; R03CC53</t>
  </si>
  <si>
    <t>R03AC03 [Respiratory System:Drugs For Obstructive Airway Diseases:Adrenergics, Inhalants:Selective beta-2-adrenoreceptor agonists]; R03CC03 [Respiratory System:Drugs For Obstructive Airway Diseases:Adrenergics For Systemic Use:Selective beta-2-adrenoreceptor agonists]; R03CC53 [Respiratory System:Drugs For Obstructive Airway Diseases:Adrenergics For Systemic Use:Selective beta-2-adrenoreceptor agonists]</t>
  </si>
  <si>
    <t>CC(C)(C)NCC(O)c1cc(O)cc(O)c1</t>
  </si>
  <si>
    <t>CHEMBL1201314</t>
  </si>
  <si>
    <t>Valganciclovir (BAN, INN); Valganciclovir Hydrochloride (FDA, USAN)</t>
  </si>
  <si>
    <t>Ro-1079070/194; RS-079070-194</t>
  </si>
  <si>
    <t>J05AB14</t>
  </si>
  <si>
    <t>J05AB14 [Antiinfectives For Systemic Use:Antivirals For Systemic Use:Direct Acting Antivirals:Nucleosides and nucleotides excl. reverse transcriptase inhibitors]</t>
  </si>
  <si>
    <t>CC(C)[C@H](N)C(=O)OCC(CO)OCn1cnc2C(=O)NC(=Nc12)N</t>
  </si>
  <si>
    <t>CHEMBL900</t>
  </si>
  <si>
    <t>Orphenadrine (BAN, INN); Orphenadrine Hydrochloride (FDA); Orphenadrine Citrate (FDA, USP)</t>
  </si>
  <si>
    <t>Medicis Pharmaceutical Corp; 3m Pharmaceuticals Inc</t>
  </si>
  <si>
    <t>M03BC51; N04AB02; M03BC01</t>
  </si>
  <si>
    <t>M03BC51 [Musculo-Skeletal System:Muscle Relaxants:Muscle Relaxants, Centrally Acting Agents:Ethers, chemically close to antihistamines]; N04AB02 [Nervous System:Anti-Parkinson Drugs:Anticholinergic Agents:Ethers chemically close to antihistamines]; M03BC01 [Musculo-Skeletal System:Muscle Relaxants:Muscle Relaxants, Centrally Acting Agents:Ethers, chemically close to antihistamines]</t>
  </si>
  <si>
    <t>Antihistaminic; Relaxant (skeletal muscle)</t>
  </si>
  <si>
    <t>CN(C)CCOC(c1ccccc1)c2ccccc2C</t>
  </si>
  <si>
    <t>CHEMBL1583</t>
  </si>
  <si>
    <t>Bacampicillin (BAN, INN); Bacampicillin Hydrochloride (FDA, USP, JAN, USAN)</t>
  </si>
  <si>
    <t>J01CA06</t>
  </si>
  <si>
    <t>J01CA06 [Antiinfectives For Systemic Use:Antibacterials For Systemic Use:Beta-Lactam Antibacterials, Penicillins:Penicillins with extended spectrum]</t>
  </si>
  <si>
    <t>CCOC(=O)OC(C)OC(=O)[C@@H]1N2[C@H](SC1(C)C)[C@H](NC(=O)[C@H](N)c3ccccc3)C2=O</t>
  </si>
  <si>
    <t>CHEMBL1163</t>
  </si>
  <si>
    <t>Atazanavir (BAN, INN); Atazanavir Sulfate (FDA, USAN)</t>
  </si>
  <si>
    <t>CGP-73547; BMS-232632-05</t>
  </si>
  <si>
    <t>J05AE08</t>
  </si>
  <si>
    <t>J05AE08 [Antiinfectives For Systemic Use:Antivirals For Systemic Use:Direct Acting Antivirals:Protease inhibitors]</t>
  </si>
  <si>
    <t>COC(=O)N[C@H](C(=O)N[C@@H](Cc1ccccc1)[C@@H](O)CN(Cc2ccc(cc2)c3ccccn3)NC(=O)[C@@H](NC(=O)OC)C(C)(C)C)C(C)(C)C</t>
  </si>
  <si>
    <t>CHEMBL294199</t>
  </si>
  <si>
    <t>Capsaicin (FDA, USP)</t>
  </si>
  <si>
    <t>Neurogesx Inc</t>
  </si>
  <si>
    <t>M02AB01; N01BX04</t>
  </si>
  <si>
    <t>M02AB01 [Musculo-Skeletal System:Topical Products For Joint And Muscular Pain:Topical Products For Joint And Muscular Pain:Capsaicin and similar agents]; N01BX04 [Nervous System:Anesthetics:Anesthetics, Local:Other local anesthetics]</t>
  </si>
  <si>
    <t>Analgesic (topical); Antineuralgic, Specific Pain Syndromes, Topical</t>
  </si>
  <si>
    <t>COc1cc(CNC(=O)CCCC\C=C\C(C)C)ccc1O</t>
  </si>
  <si>
    <t>CHEMBL1191</t>
  </si>
  <si>
    <t>Sulfamethizole (BAN, FDA, INN, JAN, USP)</t>
  </si>
  <si>
    <t>D06BA04; S01AB01; J01EB02; B05CA04</t>
  </si>
  <si>
    <t>D06BA04 [Dermatologicals:Antibiotics And Chemotherapeutics For Dermatological Use:Chemotherapeutics For Topical Use:Sulfonamides]; S01AB01 [Sensory Organs:Ophthalmologicals:Antiinfectives:Sulfonamides]; J01EB02 [Antiinfectives For Systemic Use:Antibacterials For Systemic Use:Sulfonamides And Trimethoprim:Short-acting sulfonamides]; B05CA04 [Blood And Blood Forming Organs:Blood Substitutes And Perfusion Solutions:Irrigating Solutions:Antiinfectives]</t>
  </si>
  <si>
    <t>Cc1nnc(NS(=O)(=O)c2ccc(N)cc2)s1</t>
  </si>
  <si>
    <t>CHEMBL1201487</t>
  </si>
  <si>
    <t>Sacrosidase (FDA, USAN)</t>
  </si>
  <si>
    <t>Qol Medical Llc</t>
  </si>
  <si>
    <t>A16AB06</t>
  </si>
  <si>
    <t>A16AB06 [Alimentary Tract And Metabolism:Other Alimentary Tract And Metabolism Products:Other Alimentary Tract And Metabolism Products:Enzymes]</t>
  </si>
  <si>
    <t>CHEMBL1200617</t>
  </si>
  <si>
    <t>Rimexolone (FDA, USP, BAN, INN, USAN)</t>
  </si>
  <si>
    <t>ORG-6216</t>
  </si>
  <si>
    <t>H02AB12; S01BA13</t>
  </si>
  <si>
    <t>H02AB12 [Systemic Hormonal Preparations, Excl. :Corticosteroids For Systemic Use:Corticosteroids For Systemic Use, Plain:Glucocorticoids]; S01BA13 [Sensory Organs:Ophthalmologicals:Antiinflammatory Agents:Corticosteroids, plain]</t>
  </si>
  <si>
    <t>CCC(=O)[C@@]1(C)[C@H](C)C[C@H]2[C@@H]3CCC4=CC(=O)C=C[C@]4(C)[C@H]3[C@@H](O)C[C@]12C</t>
  </si>
  <si>
    <t>CHEMBL1200731</t>
  </si>
  <si>
    <t>Potassium Chloride (FDA, USP, JAN); Potassium Chloride K 42 (USAN)</t>
  </si>
  <si>
    <t>Akorn Inc; Abbvie Inc; Abbott Laboratories Pharmaceutical Products Div; Abbott Laboratories Hosp Products Div; Alcon Laboratories Inc</t>
  </si>
  <si>
    <t>B05XA01; A12BA01; A12BA51</t>
  </si>
  <si>
    <t>B05XA01 [Blood And Blood Forming Organs:Blood Substitutes And Perfusion Solutions:I.V. Solution Additives:Electrolyte solutions]; A12BA01 [Alimentary Tract And Metabolism:Mineral Supplements:Potassium:Potassium]; A12BA51 [Alimentary Tract And Metabolism:Mineral Supplements:Potassium:Potassium]</t>
  </si>
  <si>
    <t>Replenisher (electrolyte); Radioactive Agent</t>
  </si>
  <si>
    <t>[Cl-].[K+]</t>
  </si>
  <si>
    <t>CHEMBL1152</t>
  </si>
  <si>
    <t>Prednisolone Acetate (JAN, USP, FDA)</t>
  </si>
  <si>
    <t>Schering Corp Sub Schering Plough Corp; Pfizer Laboratories Div Pfizer Inc; Allergan Pharmaceutical; Alcon Laboratories Inc; Taro Pharmaceuticals Usa Inc</t>
  </si>
  <si>
    <t>C05AA04; A07EA01; S01BA04; S02BA03; D07XA02; D07AA03; R01AD02; H02AB06; S03BA02; S01CB02</t>
  </si>
  <si>
    <t>C05AA04 [Cardiovascular System:Vasoprotectives:Agents For Treatment Of Hemorrhoids And Anal :Corticosteroids]; A07EA01 [Alimentary Tract And Metabolism:Antidiarrheals, Intestinal Antiinflammatory/Antiinfective :Intestinal Antiinflammatory Agents:Corticosteroids acting locally]; S01BA04 [Sensory Organs:Ophthalmologicals:Antiinflammatory Agents:Corticosteroids, plain]; S02BA03 [Sensory Organs:Otologicals:Corticosteroids:Corticosteroids]; D07XA02 [Dermatologicals:Corticosteroids, Dermatological Preparations:Corticosteroids, Other Combinations:Corticosteroids, weak, other combinations]; D07AA03 [Dermatologicals:Corticosteroids, Dermatological Preparations:Corticosteroids, Plain:Corticosteroids, weak (group I)]; R01AD02 [Respiratory System:Nasal Preparations:Decongestants And Other Nasal Preparations For Topical Use:Corticosteroids]; H02AB06 [Systemic Hormonal Preparations, Excl. :Corticosteroids For Systemic Use:Corticosteroids For Systemic Use, Plain:Glucocorticoids]; S03BA02 [Sensory Organs:Ophthalmological And Otological Preparations:Corticosteroids:Corticosteroids]; S01CB02 [Sensory Organs:Ophthalmologicals:Antiinflammatory Agents And Antiinfectives In Combination:Corticosteroids/antiinfectives/mydriatics in combination]</t>
  </si>
  <si>
    <t>CC(=O)OCC(=O)[C@@]1(O)CC[C@H]2[C@@H]3CCC4=CC(=O)C=C[C@]4(C)[C@H]3[C@@H](O)C[C@]12C</t>
  </si>
  <si>
    <t>CHEMBL1201294</t>
  </si>
  <si>
    <t>Diphenoxylate (BAN, INN); Diphenoxylate Hydrochloride (FDA, USP)</t>
  </si>
  <si>
    <t>A07DA01</t>
  </si>
  <si>
    <t>A07DA01 [Alimentary Tract And Metabolism:Antidiarrheals, Intestinal Antiinflammatory/Antiinfective :Antipropulsives:Antipropulsives]</t>
  </si>
  <si>
    <t>CCOC(=O)C1(CCN(CCC(C#N)(c2ccccc2)c3ccccc3)CC1)c4ccccc4</t>
  </si>
  <si>
    <t>CHEMBL387675</t>
  </si>
  <si>
    <t>Daptomycin (BAN, FDA, INN, USAN)</t>
  </si>
  <si>
    <t>Cubist Pharmaceuticals Inc</t>
  </si>
  <si>
    <t>J01XX09</t>
  </si>
  <si>
    <t>J01XX09 [Antiinfectives For Systemic Use:Antibacterials For Systemic Use:Other Antibacterials:Other antibacterials]</t>
  </si>
  <si>
    <t>CCCCCCCCCC(=O)N[C@@H](Cc1c[nH]c2ccccc12)C(=O)N[C@@H](CC(=O)N)C(=O)N[C@@H](CC(=O)O)C(=O)N[C@H]3[C@@H](C)OC(=O)[C@H](CC(=O)c4ccccc4N)NC(=O)[C@@H](NC(=O)[C@@H](CO)NC(=O)CNC(=O)[C@H](CC(=O)O)NC(=O)[C@@H](C)NC(=O)[C@H](CC(=O)O)NC(=O)[C@H](CCCN)NC(=O)CNC3=O)[C@H](C)CC(=O)O</t>
  </si>
  <si>
    <t>CHEMBL2103737</t>
  </si>
  <si>
    <t>Hydroxocobalamin (BAN, FDA, INN, JAN, USAN, USP); Hydroxocobalamin Acetate (JAN)</t>
  </si>
  <si>
    <t>Merck Sante Sas</t>
  </si>
  <si>
    <t>B03BA53; V03AB33; B03BA03</t>
  </si>
  <si>
    <t>B03BA53 [Blood And Blood Forming Organs:Antianemic Preparations:Vitamin B12 And Folic Acid:Vitamin B12 (cyanocobalamin and analogues)]; V03AB33 [Various:All Other Therapeutic Products:All Other Therapeutic Products:Antidotes]; B03BA03 [Blood And Blood Forming Organs:Antianemic Preparations:Vitamin B12 And Folic Acid:Vitamin B12 (cyanocobalamin and analogues)]</t>
  </si>
  <si>
    <t>CHEMBL2221250</t>
  </si>
  <si>
    <t>Capreomycin (INN); Capreomycin Sulfate (FDA, JAN, USAN, USP)</t>
  </si>
  <si>
    <t>J04AB30</t>
  </si>
  <si>
    <t>J04AB30 [Antiinfectives For Systemic Use:Antimycobacterials:Drugs For Treatment Of Tuberculosis:Antibiotics]</t>
  </si>
  <si>
    <t>C[C@@H]1NC(=O)[C@@H](N)CNC(=O)[C@@H](NC(=O)\C(=C\NC(=O)N)\NC(=O)[C@H](CNC(=O)CC(N)CCCN)NC1=O)C2CCNC(=N)N2.NCCCC(N)CC(=O)NC[C@@H]3NC(=O)[C@H](CO)NC(=O)[C@@H](N)CNC(=O)[C@@H](NC(=O)\C(=C\NC(=O)N)\NC3=O)C4CCNC(=N)N4</t>
  </si>
  <si>
    <t>CHEMBL1525826</t>
  </si>
  <si>
    <t>Sulfalene (USAN, INN); Sulfamethopyrazine (JAN); Sulfametopyrazine (BAN, DCF)</t>
  </si>
  <si>
    <t>Farmitalia, Societa Farmaceutici Italia, Italy; Abbott</t>
  </si>
  <si>
    <t>J01ED02</t>
  </si>
  <si>
    <t>J01ED02 [Antiinfectives For Systemic Use:Antibacterials For Systemic Use:Sulfonamides And Trimethoprim:Long-acting sulfonamides]</t>
  </si>
  <si>
    <t>COc1nccnc1NS(=O)(=O)c2ccc(N)cc2</t>
  </si>
  <si>
    <t>CHEMBL1200823</t>
  </si>
  <si>
    <t>Iron Sucrose (FDA, USP, BAN, USAN); Saccharated Ferric Oxide (JAN)</t>
  </si>
  <si>
    <t>XI-921</t>
  </si>
  <si>
    <t>Luitpold Pharmaceuticals Inc</t>
  </si>
  <si>
    <t>B03AB02; B03AC02</t>
  </si>
  <si>
    <t>B03AB02 [Blood And Blood Forming Organs:Antianemic Preparations:Iron Preparations:Iron trivalent, oral preparations]; B03AC02 [Blood And Blood Forming Organs:Antianemic Preparations:Iron Preparations:Iron trivalent, parenteral preparations]</t>
  </si>
  <si>
    <t>CHEMBL1201574</t>
  </si>
  <si>
    <t>Onabotulinumtoxina (FDA, USAN)</t>
  </si>
  <si>
    <t>Allergan Inc; Allergan</t>
  </si>
  <si>
    <t>M03AX01</t>
  </si>
  <si>
    <t>M03AX01 [Musculo-Skeletal System:Muscle Relaxants:Muscle Relaxants, Peripherally Acting Agents:Other muscle relaxants, peripherally acting agents]</t>
  </si>
  <si>
    <t>CHEMBL1201550</t>
  </si>
  <si>
    <t>Denileukin Diftitox (BAN, FDA, USAN, INN)</t>
  </si>
  <si>
    <t>DAB389 IL2</t>
  </si>
  <si>
    <t>L01XX29</t>
  </si>
  <si>
    <t>L01XX29 [Antineoplastic And Immunomodulating Agents:Antineoplastic Agents:Other Antineoplastic Agents:Other antineoplastic agents]</t>
  </si>
  <si>
    <t>CHEMBL1201569</t>
  </si>
  <si>
    <t>Botulinum Toxin Type B (FDA)</t>
  </si>
  <si>
    <t>Elan Pharma</t>
  </si>
  <si>
    <t>CHEMBL1201629</t>
  </si>
  <si>
    <t>Insulin Purified Beef (FDA)</t>
  </si>
  <si>
    <t>A10AD02; A10AB02; A10AE02; A10AC02</t>
  </si>
  <si>
    <t>A10AD02 [Alimentary Tract And Metabolism:Drugs Used In Diabetes:Insulins And Analogues:Insulins and analogues for injection, intermediate-acting combined with fast-acting ]; A10AB02 [Alimentary Tract And Metabolism:Drugs Used In Diabetes:Insulins And Analogues:Insulins and analogues for injection, fast-acting ]; A10AE02 [Alimentary Tract And Metabolism:Drugs Used In Diabetes:Insulins And Analogues:Insulins and analogues for injection, long-acting]; A10AC02 [Alimentary Tract And Metabolism:Drugs Used In Diabetes:Insulins And Analogues:Insulins and analogues for injection, intermediate-acting ]</t>
  </si>
  <si>
    <t>CHEMBL1201670</t>
  </si>
  <si>
    <t>Sargramostim (BAN, FDA, USAN, USP, INN)</t>
  </si>
  <si>
    <t>B1 61.012; RHU GM-CSF</t>
  </si>
  <si>
    <t>L03AA09</t>
  </si>
  <si>
    <t>L03AA09 [Antineoplastic And Immunomodulating Agents:Immunostimulants:Immunostimulants:Colony stimulating factors]</t>
  </si>
  <si>
    <t>CHEMBL1201570</t>
  </si>
  <si>
    <t>Anakinra (BAN, FDA, INN, USAN)</t>
  </si>
  <si>
    <t>interleukin-1 (IL-1) receptor antagonists</t>
  </si>
  <si>
    <t>-kinra (-nakinra)</t>
  </si>
  <si>
    <t>L04AC03</t>
  </si>
  <si>
    <t>L04AC03 [Antineoplastic And Immunomodulating Agents:Immunosuppressants:Immunosuppressants:Interleukin inhibitors]</t>
  </si>
  <si>
    <t>Anti-Inflammatory (nonsteroidal); Suppressant (inflammatory bowel disease)</t>
  </si>
  <si>
    <t>CHEMBL1201692</t>
  </si>
  <si>
    <t>Follitropin Alfa (BAN, INN); Follitropin Alfa/Beta (FDA); Follitropin Beta (BAN, INN); FSH (Menotropins) (FDA)</t>
  </si>
  <si>
    <t>Serono; Organon Usa Inc; Ferring Pharmaceuticals Inc; Emd Serono Inc; Serono Laboratories Inc</t>
  </si>
  <si>
    <t>G03GA05; G03GA06</t>
  </si>
  <si>
    <t>G03GA05 [Genito Urinary System And Sex Hormones:Sex Hormones And Modulators Of The Genital System:Gonadotropins And Other Ovulation Stimulants:Gonadotropins]; G03GA06 [Genito Urinary System And Sex Hormones:Sex Hormones And Modulators Of The Genital System:Gonadotropins And Other Ovulation Stimulants:Gonadotropins]</t>
  </si>
  <si>
    <t>CHEMBL834</t>
  </si>
  <si>
    <t>Pamidronic Acid (MI, BAN, INN); Pamidronate Disodium (JAN, USAN, FDA)</t>
  </si>
  <si>
    <t>CGP-23339AE</t>
  </si>
  <si>
    <t>Novartis Pharmaceuticals Corp; Bedford Laboratories Div Ben Venue Laboratories Inc</t>
  </si>
  <si>
    <t>M05BA03</t>
  </si>
  <si>
    <t>M05BA03 [Musculo-Skeletal System:Drugs For Treatment Of Bone Diseases:Drugs Affecting Bone Structure And Mineralization:Bisphosphonates]</t>
  </si>
  <si>
    <t>NCCC(O)(P(=O)(O)O)P(=O)(O)O</t>
  </si>
  <si>
    <t>CHEMBL1166</t>
  </si>
  <si>
    <t>Argatroban (BAN, FDA, INN, JAN, USAN)</t>
  </si>
  <si>
    <t>DK-7419; GN-1600; Gn1600; MCI-9038; MD-805</t>
  </si>
  <si>
    <t>Sandoz Inc; Pfizer Inc; Hikma Pharm Co Ltd; Eagle Pharmaceuticals Inc</t>
  </si>
  <si>
    <t>B01AE03</t>
  </si>
  <si>
    <t>B01AE03 [Blood And Blood Forming Organs:Antithrombotic Agents:Antithrombotic Agents:Direct thrombin inhibitors]</t>
  </si>
  <si>
    <t>C[C@@H]1CCN([C@H](C1)C(=O)O)C(=O)[C@H](CCCNC(=N)N)NS(=O)(=O)c2cccc3CC(C)CNc23</t>
  </si>
  <si>
    <t>CHEMBL2108726</t>
  </si>
  <si>
    <t>Technetium Tc 99m Tilmanocept (FDA, USAN); Technetium Tc-99m Tilmanocept (FDA)</t>
  </si>
  <si>
    <t>Neoprobe Corporation; Navidea Biopharmaceuticals Inc</t>
  </si>
  <si>
    <t>CHEMBL360328</t>
  </si>
  <si>
    <t>Lorcaserin (INN); Lorcaserin Hydrochloride (FDA, USAN)</t>
  </si>
  <si>
    <t>APD-356</t>
  </si>
  <si>
    <t>C[C@H]1CNCCc2ccc(Cl)cc12</t>
  </si>
  <si>
    <t>CHEMBL1396</t>
  </si>
  <si>
    <t>Varenicline (INN); Varenicline Tartrate (FDA, USAN)</t>
  </si>
  <si>
    <t>CP-526555-18</t>
  </si>
  <si>
    <t>N07BA03</t>
  </si>
  <si>
    <t>N07BA03 [Nervous System:Other Nervous System Drugs:Drugs Used In Addictive Disorders:Drugs used in nicotine dependence]</t>
  </si>
  <si>
    <t>C1NCC2CC1c3cc4nccnc4cc23</t>
  </si>
  <si>
    <t>CHEMBL313833</t>
  </si>
  <si>
    <t>Tranylcypromine (BAN, INN); Tranylcypromine Sulfate (FDA, MI, USP)</t>
  </si>
  <si>
    <t>Covis Pharma Sarl</t>
  </si>
  <si>
    <t>N06AF04</t>
  </si>
  <si>
    <t>N06AF04 [Nervous System:Psychoanaleptics:Antidepressants:Monoamine oxidase inhibitors, non-selective]</t>
  </si>
  <si>
    <t>NC1CC1c2ccccc2</t>
  </si>
  <si>
    <t>CHEMBL1201716</t>
  </si>
  <si>
    <t>Mecasermin (BAN, USAN, INN); Mecasermin Recombinant (FDA)</t>
  </si>
  <si>
    <t>CEP-151</t>
  </si>
  <si>
    <t>Ipsen Biopharmaceuticals Inc</t>
  </si>
  <si>
    <t>H01AC03</t>
  </si>
  <si>
    <t>H01AC03 [Systemic Hormonal Preparations, Excl. :Pituitary And Hypothalamic Hormones And Analogues:Anterior Pituitary Lobe Hormones And Analogues:Somatropin and somatropin agonists]</t>
  </si>
  <si>
    <t>CHEMBL844</t>
  </si>
  <si>
    <t>Brimonidine (BAN, INN); Brimonidine Tartrate (FDA, USAN)</t>
  </si>
  <si>
    <t>UK-14304; AGN-190342-LF; UK-14304-18</t>
  </si>
  <si>
    <t>Allergan Inc; Allergan; Alcon Pharmaceuticals Ltd</t>
  </si>
  <si>
    <t>S01EA05</t>
  </si>
  <si>
    <t>S01EA05 [Sensory Organs:Ophthalmologicals:Antiglaucoma Preparations And Miotics:Sympathomimetics in glaucoma therapy]</t>
  </si>
  <si>
    <t>Brc1c(NC2=NCCN2)ccc3nccnc13</t>
  </si>
  <si>
    <t>CHEMBL2303635</t>
  </si>
  <si>
    <t>Clindamycin (BAN, INN, USAN); Clindamycin Hydrochloride (FDA, USP, BAN, JAN)</t>
  </si>
  <si>
    <t>U-21251; U-25179E</t>
  </si>
  <si>
    <t>D10AF01; G01AA10; J01FF01; D10AF51</t>
  </si>
  <si>
    <t>D10AF01 [Dermatologicals:Anti-Acne Preparations:Anti-Acne Preparations For Topical Use:Antiinfectives for treatment of acne]; G01AA10 [Genito Urinary System And Sex Hormones:Gynecological Antiinfectives And Antiseptics:Antiinfectives And Antiseptics, Excl. Combinations:Antibiotics]; J01FF01 [Antiinfectives For Systemic Use:Antibacterials For Systemic Use:Macrolides, Lincosamides And Streptogramins:Lincosamides]; D10AF51 [Dermatologicals:Anti-Acne Preparations:Anti-Acne Preparations For Topical Use:Antiinfectives for treatment of acne]</t>
  </si>
  <si>
    <t>CCC[C@@H]1C[C@H](N(C)C1)C(=O)N[C@H]([C@H](C)Cl)[C@@]2(C)O[C@H](SC)[C@H](O)[C@@H](O)[C@H]2O</t>
  </si>
  <si>
    <t>CHEMBL52440</t>
  </si>
  <si>
    <t>Dextromethorphan (USP, BAN, INN); Dextromethorphan Hydrobromide (FDA, USP, BAN, JAN)</t>
  </si>
  <si>
    <t>Reckitt Benckiser Llc; Avanir Pharmaceuticals Inc; Ani Pharmaceuticals Inc; Ah Robins Co</t>
  </si>
  <si>
    <t>R05DA09; N07XX59</t>
  </si>
  <si>
    <t>R05DA09 [Respiratory System:Cough And Cold Preparations:Cough Suppressants, Excl. Combinations With Expectorants:Opium alkaloids and derivatives]; N07XX59 [Nervous System:Other Nervous System Drugs:Other Nervous System Drugs:Other nervous system drugs]</t>
  </si>
  <si>
    <t>COc1ccc2C[C@H]3[C@H]4CCCC[C@@]4(CCN3C)c2c1</t>
  </si>
  <si>
    <t>CHEMBL2108074</t>
  </si>
  <si>
    <t>Pancrelipase (USAN, USP); Pancrelipase (Amylase;Lipase;Protease) (FDA)</t>
  </si>
  <si>
    <t>Janssen Pharms; Digestive Care Inc.; Savage; Aptalis Pharma US; Abbvie</t>
  </si>
  <si>
    <t>CHEMBL1521</t>
  </si>
  <si>
    <t>Zaleplon (BAN, FDA, INN, USAN)</t>
  </si>
  <si>
    <t>CL-284846; L-846; L846; LJC 10846; LJC-10846; ZAL-846</t>
  </si>
  <si>
    <t>King Pharmaceuticals Research And Development Inc Sub King Pharmaceuticals Inc</t>
  </si>
  <si>
    <t>N05CF03</t>
  </si>
  <si>
    <t>N05CF03 [Nervous System:Psycholeptics:Hypnotics And Sedatives:Benzodiazepine related drugs]</t>
  </si>
  <si>
    <t>CCN(C(=O)C)c1cccc(c1)c2ccnc3c(cnn23)C#N</t>
  </si>
  <si>
    <t>CHEMBL1201513</t>
  </si>
  <si>
    <t>Heparin Calcium (FDA, USP)</t>
  </si>
  <si>
    <t>C05BA03; C05BA53; S01XA14; B01AB01; B01AB51</t>
  </si>
  <si>
    <t>C05BA03 [Cardiovascular System:Vasoprotectives:Antivaricose Therapy:Heparins or heparinoids for topical use]; C05BA53 [Cardiovascular System:Vasoprotectives:Antivaricose Therapy:Heparins or heparinoids for topical use]; S01XA14 [Sensory Organs:Ophthalmologicals:Other Ophthalmologicals:Other ophthalmologicals]; B01AB01 [Blood And Blood Forming Organs:Antithrombotic Agents:Antithrombotic Agents:Heparin group]; B01AB51 [Blood And Blood Forming Organs:Antithrombotic Agents:Antithrombotic Agents:Heparin group]</t>
  </si>
  <si>
    <t>CHEMBL977</t>
  </si>
  <si>
    <t>Hydrocortisone Hemisuccinate (USP); Hydrocortisone Succinate (JAN); Hydrocortisone Sodium Succinate (FDA, USP, BAN, JAN)</t>
  </si>
  <si>
    <t>NSC-7576</t>
  </si>
  <si>
    <t>D07AA02; S01CB03; D07XA01; C05AA01; H02AB09; A07EA02; A01AC03; S01BA02; S02BA01</t>
  </si>
  <si>
    <t>D07AA02 [Dermatologicals:Corticosteroids, Dermatological Preparations:Corticosteroids, Plain:Corticosteroids, weak (group I)]; S01CB03 [Sensory Organs:Ophthalmologicals:Antiinflammatory Agents And Antiinfectives In Combination:Corticosteroids/antiinfectives/mydriatics in combination]; D07XA01 [Dermatologicals:Corticosteroids, Dermatological Preparations:Corticosteroids, Other Combinations:Corticosteroids, weak, other combinations]; C05AA01 [Cardiovascular System:Vasoprotectives:Agents For Treatment Of Hemorrhoids And Anal :Corticosteroids]; H02AB09 [Systemic Hormonal Preparations, Excl. :Corticosteroids For Systemic Use:Corticosteroids For Systemic Use, Plain:Glucocorticoids]; A07EA02 [Alimentary Tract And Metabolism:Antidiarrheals, Intestinal Antiinflammatory/Antiinfective :Intestinal Antiinflammatory Agents:Corticosteroids acting locally]; A01AC03 [Alimentary Tract And Metabolism:Stomatological Preparations:Stomatological Preparations:Corticosteroids for local oral treatment]; S01BA02 [Sensory Organs:Ophthalmologicals:Antiinflammatory Agents:Corticosteroids, plain]; S02BA01 [Sensory Organs:Otologicals:Corticosteroids:Corticosteroids]</t>
  </si>
  <si>
    <t>Adrenocortical Steroid; Glucocorticoid</t>
  </si>
  <si>
    <t>C[C@]12CCC(=O)C=C1CC[C@H]3[C@@H]4CC[C@](O)(C(=O)COC(=O)CCC(=O)O)[C@@]4(C)C[C@H](O)[C@H]23</t>
  </si>
  <si>
    <t>CHEMBL1201473</t>
  </si>
  <si>
    <t>Colesevelam Hydrochloride (FDA, USAN)</t>
  </si>
  <si>
    <t>GT31-104HB</t>
  </si>
  <si>
    <t>Daiichi Sankyo Inc</t>
  </si>
  <si>
    <t>C10AC04</t>
  </si>
  <si>
    <t>C10AC04 [Cardiovascular System:Lipid Modifying Agents:Lipid Modifying Agents, Plain:Bile acid sequestrants]</t>
  </si>
  <si>
    <t>CHEMBL1282</t>
  </si>
  <si>
    <t>Imiquimod (BAN, FDA, INN, USAN)</t>
  </si>
  <si>
    <t>R-837; S-26308</t>
  </si>
  <si>
    <t>Medicis Pharmaceutical Corp</t>
  </si>
  <si>
    <t>D06BB10</t>
  </si>
  <si>
    <t>D06BB10 [Dermatologicals:Antibiotics And Chemotherapeutics For Dermatological Use:Chemotherapeutics For Topical Use:Antivirals]</t>
  </si>
  <si>
    <t>CC(C)Cn1cnc2c(N)nc3ccccc3c12</t>
  </si>
  <si>
    <t>CHEMBL1554</t>
  </si>
  <si>
    <t>Actinomycin D (JAN); Dactinomycin (INN, BAN, FDA, USAN, USP)</t>
  </si>
  <si>
    <t>GNF-Pf-1977; GNF-Pf-2290</t>
  </si>
  <si>
    <t>L01DA01</t>
  </si>
  <si>
    <t>L01DA01 [Antineoplastic And Immunomodulating Agents:Antineoplastic Agents:Cytotoxic Antibiotics And Related Substances:Actinomycines]</t>
  </si>
  <si>
    <t>CC(C)[C@H]1NC(=O)[C@@H](NC(=O)C2=C(N)C(=O)C(=C3Oc4c(C)ccc(C(=O)N[C@H]5[C@@H](C)OC(=O)[C@H](C(C)C)N(C)C(=O)CN(C)C(=O)[C@@H]6CCCN6C(=O)[C@H](NC5=O)C(C)C)c4N=C23)C)[C@@H](C)OC(=O)[C@H](C(C)C)N(C)C(=O)CN(C)C(=O)[C@@H]7CCCN7C1=O</t>
  </si>
  <si>
    <t>CHEMBL595</t>
  </si>
  <si>
    <t>Pioglitazone (BAN, FDA, INN); Pioglitazone Hydrochloride (USAN, FDA)</t>
  </si>
  <si>
    <t>U-72107A</t>
  </si>
  <si>
    <t>A10BG03</t>
  </si>
  <si>
    <t>A10BG03 [Alimentary Tract And Metabolism:Drugs Used In Diabetes:Blood Glucose Lowering Drugs, Excl. Insulins:Thiazolidinediones]</t>
  </si>
  <si>
    <t>CCc1ccc(CCOc2ccc(CC3SC(=O)NC3=O)cc2)nc1</t>
  </si>
  <si>
    <t>CHEMBL761</t>
  </si>
  <si>
    <t>Naphazoline (BAN, INN); Naphazoline Hydrochloride (JAN, USP, FDA); Naphazoline Nitrate (JAN)</t>
  </si>
  <si>
    <t>Novartis Pharmaceuticals Corp; Johnson And Johnson Group Consumer Companies; Bausch And Lomb Inc; Alcon Laboratories Inc</t>
  </si>
  <si>
    <t>R01AA08; R01AB02; S01GA01; S01GA51</t>
  </si>
  <si>
    <t>R01AA08 [Respiratory System:Nasal Preparations:Decongestants And Other Nasal Preparations For Topical Use:Sympathomimetics, plain]; R01AB02 [Respiratory System:Nasal Preparations:Decongestants And Other Nasal Preparations For Topical Use:Sympathomimetics, combinations excl. corticosteroids]; S01GA01 [Sensory Organs:Ophthalmologicals:Decongestants And Antiallergics:Sympathomimetics used as decongestants]; S01GA51 [Sensory Organs:Ophthalmologicals:Decongestants And Antiallergics:Sympathomimetics used as decongestants]</t>
  </si>
  <si>
    <t>C(C1=NCCN1)c2cccc3ccccc23</t>
  </si>
  <si>
    <t>CHEMBL714</t>
  </si>
  <si>
    <t>Albuterol (FDA, USAN, USP); Salbutamol (DCF, BAN, INN); Albuterol Sulfate (FDA, USP, USAN); Salbutamol Sulfate (JAN)</t>
  </si>
  <si>
    <t>SCH-13949W; SCH-13949W Sulfate</t>
  </si>
  <si>
    <t>GlaxoSmithKline; Dey Lp; Boehringer Ingelheim Pharmaceuticals Inc; 3m Pharmaceuticals Inc; Schering Corp Sub Schering Plough Corp</t>
  </si>
  <si>
    <t>R03AC02; R03CC02</t>
  </si>
  <si>
    <t>R03AC02 [Respiratory System:Drugs For Obstructive Airway Diseases:Adrenergics, Inhalants:Selective beta-2-adrenoreceptor agonists]; R03CC02 [Respiratory System:Drugs For Obstructive Airway Diseases:Adrenergics For Systemic Use:Selective beta-2-adrenoreceptor agonists]</t>
  </si>
  <si>
    <t>CC(C)(C)NCC(O)c1ccc(O)c(CO)c1</t>
  </si>
  <si>
    <t>AC0137</t>
  </si>
  <si>
    <t>CHEMBL681</t>
  </si>
  <si>
    <t>Etomidate (BAN, FDA, INN, USAN)</t>
  </si>
  <si>
    <t>N01AX07</t>
  </si>
  <si>
    <t>N01AX07 [Nervous System:Anesthetics:Anesthetics, General:Other general anesthetics]</t>
  </si>
  <si>
    <t>CCOC(=O)c1cncn1[C@H](C)c2ccccc2</t>
  </si>
  <si>
    <t>CHEMBL572</t>
  </si>
  <si>
    <t>Nitrofurantoin (BAN, FDA, INN, JAN, USP); Nitrofurantoin, Macrocrystalline (FDA); Nitrofurantoin Sodium (FDA)</t>
  </si>
  <si>
    <t>Shionogi Inc; Procter And Gamble Pharmaceuticals Inc Sub Procter And Gamble Co; Almatica Pharma Inc</t>
  </si>
  <si>
    <t>J01XE01</t>
  </si>
  <si>
    <t>J01XE01 [Antiinfectives For Systemic Use:Antibacterials For Systemic Use:Other Antibacterials:Nitrofuran derivatives]</t>
  </si>
  <si>
    <t>Antibacterial (urinary)</t>
  </si>
  <si>
    <t>[O-][N+](=O)c1oc(\C=N\N2CC(=O)NC2=O)cc1</t>
  </si>
  <si>
    <t>CHEMBL1171837</t>
  </si>
  <si>
    <t>Ponatinib (INN, USAN); Ponatinib Hydrochloride (FDA, USAN)</t>
  </si>
  <si>
    <t>AP-24534; AP-24534 HCl</t>
  </si>
  <si>
    <t>Ariad Pharmaceuticals Inc; Ariad Pharmaceuticals</t>
  </si>
  <si>
    <t>CN1CCN(Cc2ccc(NC(=O)c3ccc(C)c(c3)C#Cc4cnc5cccnn45)cc2C(F)(F)F)CC1</t>
  </si>
  <si>
    <t>CHEMBL780</t>
  </si>
  <si>
    <t>Pentetic Acid (BAN, INN, USAN, USP); Pentetate Zinc Trisodium (FDA); Calcium Trisodium Pentetate (BAN, INN); Pentetate Calcium Trisodium (FDA, USAN)</t>
  </si>
  <si>
    <t>DTPA</t>
  </si>
  <si>
    <t>Hameln Pharmaceuticals Gmbh</t>
  </si>
  <si>
    <t>Diagnostic Aid; Chelating Agent (plutonium)</t>
  </si>
  <si>
    <t>OC(=O)CN(CCN(CC(=O)O)CC(=O)O)CCN(CC(=O)O)CC(=O)O</t>
  </si>
  <si>
    <t>CHEMBL1201479</t>
  </si>
  <si>
    <t>Polyethylene Glycol 3350 (FDA)</t>
  </si>
  <si>
    <t>Salix Pharmaceuticals Inc; Meda Pharmaceuticals Inc; Hospira Inc; Braintree Laboratories Inc; Schering Plough Healthcare Products Inc</t>
  </si>
  <si>
    <t>CHEMBL1201660</t>
  </si>
  <si>
    <t>Safflower Oil (FDA, USP)</t>
  </si>
  <si>
    <t>Hospira Inc; Abbott Laboratories Pharmaceutical Products Div</t>
  </si>
  <si>
    <t>CHEMBL927</t>
  </si>
  <si>
    <t>Cefdinir (BAN, FDA, INN, USAN)</t>
  </si>
  <si>
    <t>CI-983; FK-482</t>
  </si>
  <si>
    <t>J01DD15</t>
  </si>
  <si>
    <t>J01DD15 [Antiinfectives For Systemic Use:Antibacterials For Systemic Use:Other Beta-Lactam Antibacterials:Third-generation cephalosporins]</t>
  </si>
  <si>
    <t>Nc1nc(cs1)\C(=N\O)\C(=O)N[C@H]2[C@H]3SCC(=C(N3C2=O)C(=O)O)C=C</t>
  </si>
  <si>
    <t>CHEMBL1200571</t>
  </si>
  <si>
    <t>Gadobenate Dimeglumine (FDA, USAN); Gadobenic Acid (BAN, INN)</t>
  </si>
  <si>
    <t>B1903617</t>
  </si>
  <si>
    <t>V08CA08</t>
  </si>
  <si>
    <t>V08CA08 [Various:Contrast Media:Magnetic Resonance Imaging Contrast Media:Paramagnetic contrast media]</t>
  </si>
  <si>
    <t>CHEMBL967</t>
  </si>
  <si>
    <t>Temazepam (BAN, FDA, INN, USAN, USP)</t>
  </si>
  <si>
    <t>WY-3917</t>
  </si>
  <si>
    <t>N05CD07</t>
  </si>
  <si>
    <t>N05CD07 [Nervous System:Psycholeptics:Hypnotics And Sedatives:Benzodiazepine derivatives]</t>
  </si>
  <si>
    <t>CN1C(=O)C(O)N=C(c2ccccc2)c3cc(Cl)ccc13</t>
  </si>
  <si>
    <t>CHEMBL1231574</t>
  </si>
  <si>
    <t>Levomefolic Acid (INN, USAN); Levomefolate Calcium (FDA, USAN)</t>
  </si>
  <si>
    <t>LMSR; LMCA</t>
  </si>
  <si>
    <t>Merck Eprova Ag; Bayer Healthcare Pharmaceuticals Inc</t>
  </si>
  <si>
    <t>CN1[C@@H](CNc2ccc(cc2)C(=O)N[C@@H](CCC(=O)O)C(=O)O)CNC3=C1C(=O)N=C(N)N3</t>
  </si>
  <si>
    <t>CHEMBL1336</t>
  </si>
  <si>
    <t>Sorafenib (USAN, INN); Sorafenib Tosylate (FDA, USAN)</t>
  </si>
  <si>
    <t>BAY-43-9006; BAY-54-9085</t>
  </si>
  <si>
    <t>Bayer Healthcare Pharmaceuticals Inc; Bayer Healthcare Ag</t>
  </si>
  <si>
    <t>L01XE05</t>
  </si>
  <si>
    <t>L01XE05 [Antineoplastic And Immunomodulating Agents:Antineoplastic Agents:Other Antineoplastic Agents:Protein kinase inhibitors]</t>
  </si>
  <si>
    <t>CNC(=O)c1cc(Oc2ccc(NC(=O)Nc3ccc(Cl)c(c3)C(F)(F)F)cc2)ccn1</t>
  </si>
  <si>
    <t>CHEMBL1681</t>
  </si>
  <si>
    <t>Iodohippurate Sodium I 123 (USP, USAN); Iodohippurate Sodium I-123 (FDA); Sodium O-Iodo-123i-Hippurate (JAN); Iodohippurate Sodium I 131 (USP, USAN); Iodohippurate Sodium I-131 (FDA); Sodium Iodohippurate (131I) (INN); Sodium Iodohippurate (131I) Injection (JAN); Iodohippurate Sodium I 125 (USAN)</t>
  </si>
  <si>
    <t>Ge Healthcare; Bristol-Myers Squibb; Bracco Diagnostics Inc; Abbott; Mallinckrodt Medical Inc</t>
  </si>
  <si>
    <t>V09CX01; V09CX02</t>
  </si>
  <si>
    <t>V09CX01 [Various:Diagnostic Radiopharmaceuticals:Renal System:Other renal system diagnostic radiopharmaceuticals]; V09CX02 [Various:Diagnostic Radiopharmaceuticals:Renal System:Other renal system diagnostic radiopharmaceuticals]</t>
  </si>
  <si>
    <t>OC(=O)CNC(=O)c1ccccc1I</t>
  </si>
  <si>
    <t>CHEMBL127</t>
  </si>
  <si>
    <t>Meropenem (BAN, FDA, INN, USAN, USP)</t>
  </si>
  <si>
    <t>ICI-194660; SM-7338</t>
  </si>
  <si>
    <t>J01DH02</t>
  </si>
  <si>
    <t>J01DH02 [Antiinfectives For Systemic Use:Antibacterials For Systemic Use:Other Beta-Lactam Antibacterials:Carbapenems]</t>
  </si>
  <si>
    <t>C[C@@H](O)[C@@H]1[C@H]2[C@@H](C)C(=C(N2C1=O)C(=O)O)S[C@@H]3CN[C@@H](C3)C(=O)N(C)C</t>
  </si>
  <si>
    <t>CHEMBL1469</t>
  </si>
  <si>
    <t>Sodium Phenylbutyrate (BAN, USAN, FDA)</t>
  </si>
  <si>
    <t>A16AX03</t>
  </si>
  <si>
    <t>A16AX03 [Alimentary Tract And Metabolism:Other Alimentary Tract And Metabolism Products:Other Alimentary Tract And Metabolism Products:Various alimentary tract and metabolism products]</t>
  </si>
  <si>
    <t>OC(=O)CCCc1ccccc1</t>
  </si>
  <si>
    <t>CHEMBL832</t>
  </si>
  <si>
    <t>Sulfinpyrazone (BAN, FDA, INN, JAN, USP)</t>
  </si>
  <si>
    <t>M04AB02</t>
  </si>
  <si>
    <t>M04AB02 [Musculo-Skeletal System:Antigout Preparations:Antigout Preparations:Preparations increasing uric acid excretion]</t>
  </si>
  <si>
    <t>[O-][S+](CCC1C(=O)N(N(C1=O)c2ccccc2)c3ccccc3)c4ccccc4</t>
  </si>
  <si>
    <t>CHEMBL1539</t>
  </si>
  <si>
    <t>Sulfadoxine (BAN, FDA, INN, JAN, USAN, USP)</t>
  </si>
  <si>
    <t>Ro-4-4393; Ro-44393</t>
  </si>
  <si>
    <t>COc1ncnc(NS(=O)(=O)c2ccc(N)cc2)c1OC</t>
  </si>
  <si>
    <t>CHEMBL660</t>
  </si>
  <si>
    <t>Amantadine (BAN, INN); Amantadine Hydrochloride (JAN, USAN, USP, FDA)</t>
  </si>
  <si>
    <t>TCMDC-125869; EXP-105-1</t>
  </si>
  <si>
    <t>N04BB01</t>
  </si>
  <si>
    <t>N04BB01 [Nervous System:Anti-Parkinson Drugs:Dopaminergic Agents:Adamantane derivatives]</t>
  </si>
  <si>
    <t>NC12CC3CC(CC(C3)C1)C2</t>
  </si>
  <si>
    <t>CHEMBL1495</t>
  </si>
  <si>
    <t>Oxyphencyclimine (BAN, INN); Oxyphencyclimine Hydrochloride (FDA, USP, JAN)</t>
  </si>
  <si>
    <t>A03AA01</t>
  </si>
  <si>
    <t>A03AA01 [Alimentary Tract And Metabolism:Drugs For Functional Gastrointestinal Disorders:Drugs For Functional Gastrointestinal Disorders:Synthetic anticholinergics, esters with tertiary amino group]</t>
  </si>
  <si>
    <t>CN1CCCN=C1COC(=O)C(O)(C2CCCCC2)c3ccccc3</t>
  </si>
  <si>
    <t>CHEMBL1201340</t>
  </si>
  <si>
    <t>Diphemanil Methylsulfate (FDA, USP); Diphemanil Metilsulfate (BAN, INN)</t>
  </si>
  <si>
    <t>A03AB15</t>
  </si>
  <si>
    <t>A03AB15 [Alimentary Tract And Metabolism:Drugs For Functional Gastrointestinal Disorders:Drugs For Functional Gastrointestinal Disorders:Synthetic anticholinergics, quaternary ammonium compounds]</t>
  </si>
  <si>
    <t>C[N+]1(C)CCC(=C(c2ccccc2)c3ccccc3)CC1</t>
  </si>
  <si>
    <t>CHEMBL1201327</t>
  </si>
  <si>
    <t>Acetrizoic Acid (USP); Acetrizoate Sodium (FDA, MI, USP); Sodium Acetrizoate (BAN, INN)</t>
  </si>
  <si>
    <t>Ortho Pharmaceutical; Ortho Mcneil Pharmaceutical Inc</t>
  </si>
  <si>
    <t>V08AA07</t>
  </si>
  <si>
    <t>V08AA07 [Various:Contrast Media:X-Ray Contrast Media, Iodinated:Watersoluble, nephrotropic, high osmolar X-ray contrast media]</t>
  </si>
  <si>
    <t>CC(=O)Nc1c(I)cc(I)c(C(=O)O)c1I</t>
  </si>
  <si>
    <t>CHEMBL1201669</t>
  </si>
  <si>
    <t>Pramlintide Acetate (FDA, USAN)</t>
  </si>
  <si>
    <t>Amylin Pharmaceuticals Llc</t>
  </si>
  <si>
    <t>CHEMBL1201613</t>
  </si>
  <si>
    <t>Insulin Glulisine (INN, USAN); Insulin Glulisine Recombinant (FDA)</t>
  </si>
  <si>
    <t>HMR-1964</t>
  </si>
  <si>
    <t>A10AB06</t>
  </si>
  <si>
    <t>A10AB06 [Alimentary Tract And Metabolism:Drugs Used In Diabetes:Insulins And Analogues:Insulins and analogues for injection, fast-acting ]</t>
  </si>
  <si>
    <t>CHEMBL1201557</t>
  </si>
  <si>
    <t>Interferon Alfacon-1 (BAN, FDA, USAN, INN)</t>
  </si>
  <si>
    <t>Intermune Inc; Amgen Inc</t>
  </si>
  <si>
    <t>L03AB09</t>
  </si>
  <si>
    <t>L03AB09 [Antineoplastic And Immunomodulating Agents:Immunostimulants:Immunostimulants:Interferons]</t>
  </si>
  <si>
    <t>Antiviral; Biological Response Modifier</t>
  </si>
  <si>
    <t>CHEMBL1201865</t>
  </si>
  <si>
    <t>Velaglucerase Alfa (FDA, INN, USAN)</t>
  </si>
  <si>
    <t>EC 3.2.1.45</t>
  </si>
  <si>
    <t>Shire Human Genetic Therapies Inc</t>
  </si>
  <si>
    <t>A16AB10</t>
  </si>
  <si>
    <t>A16AB10 [Alimentary Tract And Metabolism:Other Alimentary Tract And Metabolism Products:Other Alimentary Tract And Metabolism Products:Enzymes]</t>
  </si>
  <si>
    <t>CHEMBL1201519</t>
  </si>
  <si>
    <t>Vitamin K (FDA)</t>
  </si>
  <si>
    <t>CHEMBL21</t>
  </si>
  <si>
    <t>Sulfanilamide (DCF, MI, NF, FDA, INN)</t>
  </si>
  <si>
    <t>J01EB06; D06BA05</t>
  </si>
  <si>
    <t>J01EB06 [Antiinfectives For Systemic Use:Antibacterials For Systemic Use:Sulfonamides And Trimethoprim:Short-acting sulfonamides]; D06BA05 [Dermatologicals:Antibiotics And Chemotherapeutics For Dermatological Use:Chemotherapeutics For Topical Use:Sulfonamides]</t>
  </si>
  <si>
    <t>Nc1ccc(cc1)S(=O)(=O)N</t>
  </si>
  <si>
    <t>CHEMBL1378</t>
  </si>
  <si>
    <t>Thiethylperazine (BAN, INN, USAN); Thiethylperazine Malate (FDA, USP); Thietylperazine Malate (JAN); Thiethylperazine Maleate (FDA, USP, USAN); Thietylperazine Maleate (JAN)</t>
  </si>
  <si>
    <t>GS-95</t>
  </si>
  <si>
    <t>R06AD03</t>
  </si>
  <si>
    <t>R06AD03 [Respiratory System:Antihistamines For Systemic Use:Antihistamines For Systemic Use:Phenothiazine derivatives]</t>
  </si>
  <si>
    <t>CCSc1ccc2Sc3ccccc3N(CCCN4CCN(C)CC4)c2c1</t>
  </si>
  <si>
    <t>CHEMBL1201439</t>
  </si>
  <si>
    <t>Basiliximab (BAN, FDA, INN, USAN)</t>
  </si>
  <si>
    <t>CHI-621; SDZ-CHI-621</t>
  </si>
  <si>
    <t>Novartis Pharmaceutical Corp</t>
  </si>
  <si>
    <t>L04AC02</t>
  </si>
  <si>
    <t>L04AC02 [Antineoplastic And Immunomodulating Agents:Immunosuppressants:Immunosuppressants:Interleukin inhibitors]</t>
  </si>
  <si>
    <t>CHEMBL1237023</t>
  </si>
  <si>
    <t>Denosumab (FDA, INN, USAN)</t>
  </si>
  <si>
    <t>AMG-162</t>
  </si>
  <si>
    <t>M05BX04</t>
  </si>
  <si>
    <t>M05BX04 [Musculo-Skeletal System:Drugs For Treatment Of Bone Diseases:Drugs Affecting Bone Structure And Mineralization:Other drugs affecting bone structure and mineralization]</t>
  </si>
  <si>
    <t>CHEMBL104</t>
  </si>
  <si>
    <t>Clotrimazole (BAN, FDA, INN, JAN, USAN, USP)</t>
  </si>
  <si>
    <t>BAY-5097; GNF-Pf-3499</t>
  </si>
  <si>
    <t>Schering Corp; Merck Sharp And Dohme Corp; Bayer Pharmaceuticals Corp; Bayer Healthcare Pharmaceuticals Inc; Schering Corp Sub Schering Plough Corp</t>
  </si>
  <si>
    <t>D01AC01; A01AB18; G01AF02</t>
  </si>
  <si>
    <t>D01AC01 [Dermatologicals:Antifungals For Dermatological Use:Antifungals For Topical Use:Imidazole and triazole derivatives]; A01AB18 [Alimentary Tract And Metabolism:Stomatological Preparations:Stomatological Preparations:Antiinfectives and antiseptics for local oral treatment]; G01AF02 [Genito Urinary System And Sex Hormones:Gynecological Antiinfectives And Antiseptics:Antiinfectives And Antiseptics, Excl. Combinations:Imidazole derivatives]</t>
  </si>
  <si>
    <t>Clc1ccccc1C(c2ccccc2)(c3ccccc3)n4ccnc4</t>
  </si>
  <si>
    <t>CHEMBL1201048</t>
  </si>
  <si>
    <t>Dromostanolone Propionate (FDA, USP, USAN); Drostanolone (BAN, INN); Drostanolone Propionate (JAN)</t>
  </si>
  <si>
    <t>CCC(=O)O[C@H]1CC[C@H]2[C@@H]3CC[C@H]4CC(=O)[C@H](C)C[C@]4(C)[C@H]3CC[C@]12C</t>
  </si>
  <si>
    <t>CHEMBL717</t>
  </si>
  <si>
    <t>Medroxyprogesterone (BAN, INN); Medroxyprogesterone Acetate (JAN, USP, FDA)</t>
  </si>
  <si>
    <t>Wyeth Pharmaceuticals Inc; Pharmacia And Upjohn Sub Pfizer Inc; Pharmacia And Upjohn Co</t>
  </si>
  <si>
    <t>G03AC06; G03DA02; L02AB02</t>
  </si>
  <si>
    <t>G03AC06 [Genito Urinary System And Sex Hormones:Sex Hormones And Modulators Of The Genital System:Hormonal Contraceptives For Systemic Use:Progestogens]; G03DA02 [Genito Urinary System And Sex Hormones:Sex Hormones And Modulators Of The Genital System:Progestogens:Pregnen (4) derivatives]; L02AB02 [Antineoplastic And Immunomodulating Agents:Endocrine Therapy:Hormones And Related Agents:Progestogens]</t>
  </si>
  <si>
    <t>C[C@H]1C[C@@H]2[C@H](CC[C@@]3(C)[C@H]2CC[C@]3(OC(=O)C)C(=O)C)[C@@]4(C)CCC(=O)C=C14</t>
  </si>
  <si>
    <t>CHEMBL493</t>
  </si>
  <si>
    <t>Bromocriptine (BAN, INN, USAN); Bromocriptine Mesylate (FDA, USP, USAN); Bromocriptine Mesilate (JAN)</t>
  </si>
  <si>
    <t>CB-154; CB-154 Mesylate</t>
  </si>
  <si>
    <t>Veroscience Llc; Us Pharmaceuticals Holdings I Llc; Novartis</t>
  </si>
  <si>
    <t>G02CB01; N04BC01</t>
  </si>
  <si>
    <t>G02CB01 [Genito Urinary System And Sex Hormones:Other Gynecologicals:Other Gynecologicals:Prolactine inhibitors]; N04BC01 [Nervous System:Anti-Parkinson Drugs:Dopaminergic Agents:Dopamine agonists]</t>
  </si>
  <si>
    <t>CC(C)C[C@@H]1N2C(=O)[C@](NC(=O)[C@H]3CN(C)[C@@H]4Cc5c(Br)[nH]c6cccc(C4=C3)c56)(O[C@@]2(O)[C@@H]7CCCN7C1=O)C(C)C</t>
  </si>
  <si>
    <t>CHEMBL1237132</t>
  </si>
  <si>
    <t>Clevidipine (FDA, USAN, INN)</t>
  </si>
  <si>
    <t>C08CA16</t>
  </si>
  <si>
    <t>C08CA16 [Cardiovascular System:Calcium Channel Blockers:Selective Calcium Channel Blockers With Mainly Vascular Effects:Dihydropyridine derivatives]</t>
  </si>
  <si>
    <t>CCCC(=O)OCOC(=O)C1=C(C)NC(=C(C1c2cccc(Cl)c2Cl)C(=O)OC)C</t>
  </si>
  <si>
    <t>CHEMBL1237122</t>
  </si>
  <si>
    <t>Carboprost (BAN, USAN, INN); Carboprost Tromethamine (FDA, USP, USAN); Carboprost Trometanol (BAN)</t>
  </si>
  <si>
    <t>U-32921; U-32921E</t>
  </si>
  <si>
    <t>G02AD04</t>
  </si>
  <si>
    <t>G02AD04 [Genito Urinary System And Sex Hormones:Other Gynecologicals:Oxytocics:Prostaglandins]</t>
  </si>
  <si>
    <t>CCCCC[C@](C)(O)\C=C\[C@H]1[C@H](O)C[C@H](O)[C@@H]1C\C=C/CCCC(=O)O</t>
  </si>
  <si>
    <t>CHEMBL2103749</t>
  </si>
  <si>
    <t>Bivalirudin (BAN, FDA, INN, USAN)</t>
  </si>
  <si>
    <t>BG-8967</t>
  </si>
  <si>
    <t>The Medicines Co</t>
  </si>
  <si>
    <t>B01AE06</t>
  </si>
  <si>
    <t>B01AE06 [Blood And Blood Forming Organs:Antithrombotic Agents:Antithrombotic Agents:Direct thrombin inhibitors]</t>
  </si>
  <si>
    <t>CC[C@H](C)[C@H](NC(=O)[C@H](CCC(=O)O)NC(=O)[C@H](CCC(=O)O)NC(=O)[C@H](Cc1ccccc1)NC(=O)[C@H](CC(=O)O)NC(=O)CNC(=O)[C@H](CC(=O)N)NC(=O)CNC(=O)CNC(=O)CNC(=O)CNC(=O)[C@@H]2CCCN2C(=O)[C@H](CCCNC(=N)N)NC(=O)[C@@H]3CCCN3C(=O)[C@H](N)Cc4ccccc4)C(=O)N5CCC[C@H]5C(=O)N[C@@H](CCC(=O)O)C(=O)N[C@@H](CCC(=O)O)C(=O)N[C@@H](Cc6ccc(O)cc6)C(=O)N[C@@H](CC(C)C)C(=O)O</t>
  </si>
  <si>
    <t>CHEMBL1624</t>
  </si>
  <si>
    <t>Levothyroxine Sodium (FDA, INN, JAN, USP); Thyroxine (BAN)</t>
  </si>
  <si>
    <t>Institut Biochimique Sa Ibsa; Fresenius Kabi Usa Llc; Alara Pharmaceutical Corporation; Abbvie Inc; Institute Biochimique Sa (Ibsa)</t>
  </si>
  <si>
    <t>H03AA01</t>
  </si>
  <si>
    <t>H03AA01 [Systemic Hormonal Preparations, Excl. :Thyroid Therapy:Thyroid Preparations:Thyroid hormones]</t>
  </si>
  <si>
    <t>N[C@@H](Cc1cc(I)c(Oc2cc(I)c(O)c(I)c2)c(I)c1)C(=O)O</t>
  </si>
  <si>
    <t>CHEMBL442</t>
  </si>
  <si>
    <t>Ergotamine (BAN, INN); Ergotamine Tartrate (FDA, JAN, USP)</t>
  </si>
  <si>
    <t>Novartis Pharmaceuticals Corp; 3m Pharmaceuticals Inc</t>
  </si>
  <si>
    <t>N02CA02; N02CA52; N02CA72</t>
  </si>
  <si>
    <t>N02CA02 [Nervous System:Analgesics:Antimigraine Preparations:Ergot alkaloids]; N02CA52 [Nervous System:Analgesics:Antimigraine Preparations:Ergot alkaloids]; N02CA72 [Nervous System:Analgesics:Antimigraine Preparations:Ergot alkaloids]</t>
  </si>
  <si>
    <t>Analgesic (specific in migraine)</t>
  </si>
  <si>
    <t>CN1C[C@@H](C=C2[C@H]1Cc3c[nH]c4cccc2c34)C(=O)N[C@]5(C)O[C@@]6(O)[C@@H]7CCCN7C(=O)[C@H](Cc8ccccc8)N6C5=O</t>
  </si>
  <si>
    <t>CHEMBL1200374</t>
  </si>
  <si>
    <t>Exemestane (FDA, BAN, INN, USAN)</t>
  </si>
  <si>
    <t>FCE-24304; PNU-155971</t>
  </si>
  <si>
    <t>L02BG06</t>
  </si>
  <si>
    <t>L02BG06 [Antineoplastic And Immunomodulating Agents:Endocrine Therapy:Hormone Antagonists And Related Agents:Aromatase inhibitors]</t>
  </si>
  <si>
    <t>C[C@]12CC[C@H]3[C@@H](CC(=C)C4=CC(=O)C=C[C@]34C)[C@@H]1CCC2=O</t>
  </si>
  <si>
    <t>CHEMBL1201649</t>
  </si>
  <si>
    <t>Estrogens, Conjugated (FDA, USP)</t>
  </si>
  <si>
    <t>Wyeth Pharmaceuticals Inc; Wyeth Ayerst Laboratories; Medpointe Pharmaceuticals Medpointe Healthcare Inc</t>
  </si>
  <si>
    <t>G03CA57</t>
  </si>
  <si>
    <t>G03CA57 [Genito Urinary System And Sex Hormones:Sex Hormones And Modulators Of The Genital System:Estrogens:Natural and semisynthetic estrogens, plain]</t>
  </si>
  <si>
    <t>CHEMBL1479</t>
  </si>
  <si>
    <t>Danazol (BAN, FDA, INN, JAN, USAN, USP)</t>
  </si>
  <si>
    <t>WIN-17757</t>
  </si>
  <si>
    <t>G03XA01</t>
  </si>
  <si>
    <t>G03XA01 [Genito Urinary System And Sex Hormones:Sex Hormones And Modulators Of The Genital System:Other Sex Hormones And Modulators Of The Genital System:Antigonadotropins and similar agents]</t>
  </si>
  <si>
    <t>Anterior Pituitary Suppressant</t>
  </si>
  <si>
    <t>C[C@]12Cc3cnoc3C=C1CC[C@@H]4[C@@H]2CC[C@@]5(C)[C@H]4CC[C@@]5(O)C#C</t>
  </si>
  <si>
    <t>CHEMBL1201494</t>
  </si>
  <si>
    <t>Sodium Ferric Gluconate Complex (FDA, USAN)</t>
  </si>
  <si>
    <t>B03AC07</t>
  </si>
  <si>
    <t>B03AC07 [Blood And Blood Forming Organs:Antianemic Preparations:Iron Preparations:Iron trivalent, parenteral preparations]</t>
  </si>
  <si>
    <t>CHEMBL1200661</t>
  </si>
  <si>
    <t>Unoprostone Isopropyl (FDA)</t>
  </si>
  <si>
    <t>CCCCCCCC(=O)CC[C@H]1[C@H](O)C[C@H](O)[C@@H]1C\C=C/CCCC(=O)OC(C)C</t>
  </si>
  <si>
    <t>CHEMBL1200688</t>
  </si>
  <si>
    <t>Erythromycin Ethylsuccinate (FDA, USP, JAN); Erythromycin Ethyl Succinate (BAN)</t>
  </si>
  <si>
    <t>Ross Laboratories Div Abbott Laboratories Inc; Arbor Pharmaceuticals Inc</t>
  </si>
  <si>
    <t>CCOC(=O)CCC(=O)O[C@H]1[C@H](O[C@@H]2[C@@H](C)[C@H](O[C@H]3C[C@@](C)(OC)[C@@H](O)[C@H](C)O3)[C@@H](C)C(=O)O[C@H](CC)[C@@](C)(O)[C@H](O)[C@@H](C)C(=O)[C@H](C)C[C@@]2(C)O)O[C@H](C)C[C@@H]1N(C)C</t>
  </si>
  <si>
    <t>CHEMBL1200356</t>
  </si>
  <si>
    <t>Cyclacillin (FDA, USP, USAN); Ciclacillin (BAN, INN, JAN)</t>
  </si>
  <si>
    <t>WY-4508</t>
  </si>
  <si>
    <t>CC1(C)S[C@@H]2[C@H](NC(=O)C3(N)CCCCC3)C(=O)N2[C@H]1C(=O)O</t>
  </si>
  <si>
    <t>CHEMBL2110556</t>
  </si>
  <si>
    <t>Indium In 111 Pentetreotide (USAN, USP); Indium In-111 Pentetreotide Kit (FDA)</t>
  </si>
  <si>
    <t>MP-1727</t>
  </si>
  <si>
    <t>V09IB01</t>
  </si>
  <si>
    <t>V09IB01 [Various:Diagnostic Radiopharmaceuticals:Tumour Detection:Indium (111In) compounds]</t>
  </si>
  <si>
    <t>CHEMBL1201646</t>
  </si>
  <si>
    <t>Inulin (BAN, FDA, USP)</t>
  </si>
  <si>
    <t>CHEMBL495</t>
  </si>
  <si>
    <t>Alprostadil (BAN, FDA, INN, JAN, USAN, USP)</t>
  </si>
  <si>
    <t>U-10136</t>
  </si>
  <si>
    <t>Pharmacia And Upjohn Co; Pfizer Inc; Meda Pharmaceuticals Inc; Actient Pharmaceuticals Llc</t>
  </si>
  <si>
    <t>C01EA01; G04BE01</t>
  </si>
  <si>
    <t>C01EA01 [Cardiovascular System:Cardiac Therapy:Other Cardiac Preparations:Prostaglandins]; G04BE01 [Genito Urinary System And Sex Hormones:Urologicals:Urologicals:Drugs used in erectile dysfunction]</t>
  </si>
  <si>
    <t>CCCCC[C@H](O)\C=C\[C@H]1[C@H](O)CC(=O)[C@@H]1CCCCCCC(=O)O</t>
  </si>
  <si>
    <t>CHEMBL677</t>
  </si>
  <si>
    <t>Corbadrine (DCF, INN); Levonordefrin (FDA, USP)</t>
  </si>
  <si>
    <t>Eastman Kodak Co</t>
  </si>
  <si>
    <t>C[C@H](N)[C@H](O)c1ccc(O)c(O)c1</t>
  </si>
  <si>
    <t>CHEMBL117785</t>
  </si>
  <si>
    <t>Tetrabenazine (BAN, FDA, MI, INN)</t>
  </si>
  <si>
    <t>Ro-19569</t>
  </si>
  <si>
    <t>N07XX06</t>
  </si>
  <si>
    <t>N07XX06 [Nervous System:Other Nervous System Drugs:Other Nervous System Drugs:Other nervous system drugs]</t>
  </si>
  <si>
    <t>COc1cc2CCN3CC(CC(C)C)C(=O)CC3c2cc1OC</t>
  </si>
  <si>
    <t>CHEMBL777</t>
  </si>
  <si>
    <t>Clavulanic Acid (MI, BAN, INN); Clavulanate Potassium (JAN, USAN, USP, FDA)</t>
  </si>
  <si>
    <t>BRL-14151; BRL-14151K</t>
  </si>
  <si>
    <t>GlaxoSmithKline; Dr Reddys Laboratories Inc</t>
  </si>
  <si>
    <t>Inhibitor (beta-lactamase)</t>
  </si>
  <si>
    <t>OC\C=C\1/O[C@@H]2CC(=O)N2[C@H]1C(=O)O</t>
  </si>
  <si>
    <t>CHEMBL706</t>
  </si>
  <si>
    <t>Cetyl Alcohol (NF, FDA); Cetanol (JAN)</t>
  </si>
  <si>
    <t>CCCCCCCCCCCCCCCCO</t>
  </si>
  <si>
    <t>CHEMBL1200572</t>
  </si>
  <si>
    <t>Magnesium Oxide (FDA, USP, JAN)</t>
  </si>
  <si>
    <t>Hospira Inc; Ferring Pharmaceuticals As; Baxter Healthcare Corp</t>
  </si>
  <si>
    <t>A06AD02; A02AA02; A12CC10</t>
  </si>
  <si>
    <t>A06AD02 [Alimentary Tract And Metabolism:Drugs For Constipation:Drugs For Constipation:Osmotically acting laxatives]; A02AA02 [Alimentary Tract And Metabolism:Drugs For Acid Related Disorders:Antacids:Magnesium compounds]; A12CC10 [Alimentary Tract And Metabolism:Mineral Supplements:Other Mineral Supplements:Magnesium]</t>
  </si>
  <si>
    <t>Pharmaceutic Aid (sorbent)</t>
  </si>
  <si>
    <t>O=[Mg]</t>
  </si>
  <si>
    <t>CHEMBL1742994</t>
  </si>
  <si>
    <t>Brentuximab Vedotin (FDA, INN, USAN)</t>
  </si>
  <si>
    <t>SGN-35; cAC10-vcMMAE</t>
  </si>
  <si>
    <t>L01XC12</t>
  </si>
  <si>
    <t>L01XC12 [Antineoplastic And Immunomodulating Agents:Antineoplastic Agents:Other Antineoplastic Agents:Monoclonal antibodies]</t>
  </si>
  <si>
    <t>CHEMBL1237042</t>
  </si>
  <si>
    <t>Epirubicin (BAN, INN); Epirubicin Hydrochloride (FDA, JAN, USAN)</t>
  </si>
  <si>
    <t>IMI-28</t>
  </si>
  <si>
    <t>Pfizer Inc; Hospira Inc</t>
  </si>
  <si>
    <t>L01DB03</t>
  </si>
  <si>
    <t>L01DB03 [Antineoplastic And Immunomodulating Agents:Antineoplastic Agents:Cytotoxic Antibiotics And Related Substances:Anthracyclines and related substances]</t>
  </si>
  <si>
    <t>COc1cccc2C(=O)c3c(O)c4C[C@](O)(C[C@H](O[C@H]5C[C@@H](N)[C@H](O)[C@H](C)O5)c4c(O)c3C(=O)c12)C(=O)CO</t>
  </si>
  <si>
    <t>CHEMBL855</t>
  </si>
  <si>
    <t>Triprolidine (BAN, INN); Triprolidine Hydrochloride (FDA, USP, JAN)</t>
  </si>
  <si>
    <t>R06AX07</t>
  </si>
  <si>
    <t>R06AX07 [Respiratory System:Antihistamines For Systemic Use:Antihistamines For Systemic Use:Other antihistamines for systemic use]</t>
  </si>
  <si>
    <t>Cc1ccc(cc1)\C(=C/CN2CCCC2)\c3ccccn3</t>
  </si>
  <si>
    <t>CHEMBL1429</t>
  </si>
  <si>
    <t>Desmopressin (BAN, INN); Desmopressin Acetate (FDA, JAN, USAN)</t>
  </si>
  <si>
    <t>Sanofi Aventis Us Llc; Ferring Pharmaceuticals Inc; Csl Behring Llc</t>
  </si>
  <si>
    <t>H01BA02</t>
  </si>
  <si>
    <t>H01BA02 [Systemic Hormonal Preparations, Excl. :Pituitary And Hypothalamic Hormones And Analogues:Posterior Pituitary Lobe Hormones:Vasopressin and analogues]</t>
  </si>
  <si>
    <t>NC(=O)CC[C@@H]1NC(=O)[C@H](Cc2ccccc2)NC(=O)[C@H](Cc3ccc(O)cc3)NC(=O)CCSSC[C@H](NC(=O)[C@H](CC(=O)N)NC1=O)C(=O)N4CCC[C@H]4C(=O)N[C@H](CCCNC(=N)N)C(=O)NCC(=O)N</t>
  </si>
  <si>
    <t>CHEMBL428</t>
  </si>
  <si>
    <t>Trovafloxacin (INN); Trovafloxacin Mesylate (FDA, USAN)</t>
  </si>
  <si>
    <t>CP-9921927; CP-99219-27</t>
  </si>
  <si>
    <t>Pfizer Pharmaceuticals Inc; Pfizer Central Research</t>
  </si>
  <si>
    <t>J01MA13</t>
  </si>
  <si>
    <t>J01MA13 [Antiinfectives For Systemic Use:Antibacterials For Systemic Use:Quinolone Antibacterials:Fluoroquinolones]</t>
  </si>
  <si>
    <t>N[C@@H]1[C@H]2CN(C[C@@H]12)c3nc4N(C=C(C(=O)O)C(=O)c4cc3F)c5ccc(F)cc5F</t>
  </si>
  <si>
    <t>CHEMBL1089</t>
  </si>
  <si>
    <t>Phenelzine (BAN, INN); Phenelzine Sulfate (FDA, USP)</t>
  </si>
  <si>
    <t>N06AF03</t>
  </si>
  <si>
    <t>N06AF03 [Nervous System:Psychoanaleptics:Antidepressants:Monoamine oxidase inhibitors, non-selective]</t>
  </si>
  <si>
    <t>NNCCc1ccccc1</t>
  </si>
  <si>
    <t>CHEMBL1485</t>
  </si>
  <si>
    <t>Arginine (INN, USP); Arginine Hydrochloride (FDA, USP, JAN, USAN); Arginine Glutamate (BAN, JAN, USAN)</t>
  </si>
  <si>
    <t>Pharmacia And Upjohn Co; Abbott</t>
  </si>
  <si>
    <t>B05XB01; A05BA01</t>
  </si>
  <si>
    <t>B05XB01 [Blood And Blood Forming Organs:Blood Substitutes And Perfusion Solutions:I.V. Solution Additives:Amino acids]; A05BA01 [Alimentary Tract And Metabolism:Bile And Liver Therapy:Liver Therapy, Lipotropics:Liver therapy]</t>
  </si>
  <si>
    <t>Ammonia Detoxicant; Diagnostic Aid (pituitary function determination)</t>
  </si>
  <si>
    <t>N[C@@H](CCCNC(=N)N)C(=O)O</t>
  </si>
  <si>
    <t>CHEMBL2219640</t>
  </si>
  <si>
    <t>Strontium Chloride Sr 89 (USP, USAN); Strontium Chloride Sr-89 (FDA); Strontium Chloride Sr 85 (USAN)</t>
  </si>
  <si>
    <t>SMS-2PA; SMS2PA</t>
  </si>
  <si>
    <t>Ge Healthcare; Abbott</t>
  </si>
  <si>
    <t>V10BX01</t>
  </si>
  <si>
    <t>V10BX01 [Various:Therapeutic Radiopharmaceuticals:Pain Palliation (Bone Seeking Agents):Various pain palliation radiopharmaceuticals]</t>
  </si>
  <si>
    <t>[Cl-].[Cl-].[Sr+2]</t>
  </si>
  <si>
    <t>CHEMBL1201265</t>
  </si>
  <si>
    <t>Methylprednisolone Hemisuccinate (USP); Methylprednisolone Sodium Succinate (FDA, USP, JAN)</t>
  </si>
  <si>
    <t>D07AA01; D10AA02; H02AB04</t>
  </si>
  <si>
    <t>D07AA01 [Dermatologicals:Corticosteroids, Dermatological Preparations:Corticosteroids, Plain:Corticosteroids, weak (group I)]; D10AA02 [Dermatologicals:Anti-Acne Preparations:Anti-Acne Preparations For Topical Use:Corticosteroids, combinations for treatment of acne]; H02AB04 [Systemic Hormonal Preparations, Excl. :Corticosteroids For Systemic Use:Corticosteroids For Systemic Use, Plain:Glucocorticoids]</t>
  </si>
  <si>
    <t>C[C@H]1C[C@H]2[C@@H]3CC[C@](O)(C(=O)COC(=O)CCC(=O)O)[C@@]3(C)C[C@H](O)[C@@H]2[C@@]4(C)C=CC(=O)C=C14</t>
  </si>
  <si>
    <t>CHEMBL1213351</t>
  </si>
  <si>
    <t>Propoxyphene Napsylate (FDA, USAN, USP); Dextropropoxyphene (BAN, DCF, INN); Propoxyphene Hydrochloride (FDA, USAN, USP)</t>
  </si>
  <si>
    <t>Xanodyne Pharmaceutics Inc; Aaipharma Llc</t>
  </si>
  <si>
    <t>N02AC04</t>
  </si>
  <si>
    <t>N02AC04 [Nervous System:Analgesics:Opioids:Diphenylpropylamine derivatives]</t>
  </si>
  <si>
    <t>CCC(=O)O[C@@](Cc1ccccc1)([C@H](C)CN(C)C)c2ccccc2</t>
  </si>
  <si>
    <t>CHEMBL1356238</t>
  </si>
  <si>
    <t>Pyrithione Zinc (FDA, BAN, INN, USAN); Pyrithione Sodium (USAN)</t>
  </si>
  <si>
    <t>AL02725</t>
  </si>
  <si>
    <t>Warner Chilcott Co Llc; Olin</t>
  </si>
  <si>
    <t>D11AX12</t>
  </si>
  <si>
    <t>D11AX12 [Dermatologicals:Other Dermatological Preparations:Other Dermatological Preparations:Other dermatologicals]</t>
  </si>
  <si>
    <t>Antibacterial; Antifungal; Antiseborrheic; Antimicrobial (topical)</t>
  </si>
  <si>
    <t>[O-][n+]1ccccc1S</t>
  </si>
  <si>
    <t>CHEMBL710</t>
  </si>
  <si>
    <t>Finasteride (BAN, FDA, INN, USAN, USP)</t>
  </si>
  <si>
    <t>MK-906</t>
  </si>
  <si>
    <t>G04CB01; D11AX10</t>
  </si>
  <si>
    <t>G04CB01 [Genito Urinary System And Sex Hormones:Urologicals:Drugs Used In Benign Prostatic Hypertrophy:Testosterone-5-alpha reductase inhibitors]; D11AX10 [Dermatologicals:Other Dermatological Preparations:Other Dermatological Preparations:Other dermatologicals]</t>
  </si>
  <si>
    <t>CC(C)(C)NC(=O)[C@H]1CC[C@H]2[C@@H]3CC[C@H]4NC(=O)C=C[C@]4(C)[C@H]3CC[C@]12C</t>
  </si>
  <si>
    <t>CHEMBL1503</t>
  </si>
  <si>
    <t>Omeprazole (BAN, FDA, INN, JAN, USAN, USP); Omeprazole Magnesium (FDA, USAN); Omeprazole Sodium (USAN)</t>
  </si>
  <si>
    <t>H 168/68; H-168/68; H 168/68 Magnesium; H 168/68 Sodium</t>
  </si>
  <si>
    <t>Gastroentero Logic Llc; Dexcel Pharma Technologies Ltd; Astrazeneca Lp; Astra Pharmaceutical Production Ab, Sweden; Santarus Inc</t>
  </si>
  <si>
    <t>A02BC01</t>
  </si>
  <si>
    <t>A02BC01 [Alimentary Tract And Metabolism:Drugs For Acid Related Disorders:Drugs For Peptic Ulcer And Gastro-Oesophageal Reflux Disease (Gord):Proton pump inhibitors]</t>
  </si>
  <si>
    <t>Depressant (gastric acid secretory); Antisecretory (gastric)</t>
  </si>
  <si>
    <t>CHEMBL154</t>
  </si>
  <si>
    <t>Naproxen (BAN, FDA, INN, JAN, USAN, USP); Naproxen Sodium (FDA, USP, USAN)</t>
  </si>
  <si>
    <t>RS-3540; RS-3650</t>
  </si>
  <si>
    <t>Hoffmann La Roche Inc; Bayer Healthcare Llc; Banner Pharmacaps Inc; Astrazeneca Lp; SmithKline Beecham Corp Dba GlaxoSmithKline</t>
  </si>
  <si>
    <t>M01AE02; G02CC02; M02AA12</t>
  </si>
  <si>
    <t>M01AE02 [Musculo-Skeletal System:Antiinflammatory And Antirheumatic Products:Antiinflammatory And Antirheumatic Products, Non-Steroids:Propionic acid derivatives]; G02CC02 [Genito Urinary System And Sex Hormones:Other Gynecologicals:Other Gynecologicals:Antiinflammatory products for vaginal administration]; M02AA12 [Musculo-Skeletal System:Topical Products For Joint And Muscular Pain:Topical Products For Joint And Muscular Pain:Antiinflammatory preparations, non-steroids for topical use]</t>
  </si>
  <si>
    <t>COc1ccc2cc(ccc2c1)[C@H](C)C(=O)O</t>
  </si>
  <si>
    <t>CHEMBL1471</t>
  </si>
  <si>
    <t>Aprepitant (FDA, INN, USAN)</t>
  </si>
  <si>
    <t>MK-0869; MK-869</t>
  </si>
  <si>
    <t>A04AD12</t>
  </si>
  <si>
    <t>A04AD12 [Alimentary Tract And Metabolism:Antiemetics And Antinauseants:Antiemetics And Antinauseants:Other antiemetics]</t>
  </si>
  <si>
    <t>C[C@@H](O[C@H]1OCCN(CC2=NNC(=O)N2)[C@H]1c3ccc(F)cc3)c4cc(cc(c4)C(F)(F)F)C(F)(F)F</t>
  </si>
  <si>
    <t>CHEMBL537</t>
  </si>
  <si>
    <t>Hydroquinone (FDA, USP)</t>
  </si>
  <si>
    <t>D11AX11</t>
  </si>
  <si>
    <t>D11AX11 [Dermatologicals:Other Dermatological Preparations:Other Dermatological Preparations:Other dermatologicals]</t>
  </si>
  <si>
    <t>Oc1ccc(O)cc1</t>
  </si>
  <si>
    <t>CHEMBL902</t>
  </si>
  <si>
    <t>Famotidine (BAN, FDA, INN, JAN, USAN, USP)</t>
  </si>
  <si>
    <t>MK-208</t>
  </si>
  <si>
    <t>Merck Research Laboratories Div Merck Co Inc; Mcneil Consumer Healthcare; Marathon Pharmaceuticals Llc; Horizon Pharma Inc; Salix Pharmaceuticals Inc</t>
  </si>
  <si>
    <t>A02BA03; A02BA53</t>
  </si>
  <si>
    <t>A02BA03 [Alimentary Tract And Metabolism:Drugs For Acid Related Disorders:Drugs For Peptic Ulcer And Gastro-Oesophageal Reflux Disease (Gord):H2-receptor antagonists]; A02BA53 [Alimentary Tract And Metabolism:Drugs For Acid Related Disorders:Drugs For Peptic Ulcer And Gastro-Oesophageal Reflux Disease (Gord):H2-receptor antagonists]</t>
  </si>
  <si>
    <t>NC(=N)Nc1nc(CSCCC(=N)NS(=O)(=O)N)cs1</t>
  </si>
  <si>
    <t>CHEMBL473</t>
  </si>
  <si>
    <t>Dofetilide (BAN, FDA, INN, USAN)</t>
  </si>
  <si>
    <t>UK-68798</t>
  </si>
  <si>
    <t>Pfizer Pharmaceuticals Production Corp Ltd</t>
  </si>
  <si>
    <t>C01BD04</t>
  </si>
  <si>
    <t>C01BD04 [Cardiovascular System:Cardiac Therapy:Antiarrhythmics, Class I And Iii:Antiarrhythmics, class III]</t>
  </si>
  <si>
    <t>CN(CCOc1ccc(NS(=O)(=O)C)cc1)CCc2ccc(NS(=O)(=O)C)cc2</t>
  </si>
  <si>
    <t>CHEMBL1200845</t>
  </si>
  <si>
    <t>Halcinonide (FDA, USP, BAN, INN, JAN, USAN)</t>
  </si>
  <si>
    <t>SO-18566; SQ-18566</t>
  </si>
  <si>
    <t>Westwood Squibb Pharmaceuticals Inc; Ranbaxy Laboratories Inc; Bristol Myers Squibb</t>
  </si>
  <si>
    <t>D07AD02</t>
  </si>
  <si>
    <t>D07AD02 [Dermatologicals:Corticosteroids, Dermatological Preparations:Corticosteroids, Plain:Corticosteroids, very potent (group IV)]</t>
  </si>
  <si>
    <t>CC1(C)O[C@@H]2C[C@H]3[C@@H]4CCC5=CC(=O)CC[C@]5(C)[C@@]4(F)[C@@H](O)C[C@]3(C)[C@@]2(O1)C(=O)CCl</t>
  </si>
  <si>
    <t>CHEMBL90555</t>
  </si>
  <si>
    <t>Vincristine (BAN, INN); Vincristine Sulfate (FDA, USP, JAN, USAN)</t>
  </si>
  <si>
    <t>37231; NSC-67574</t>
  </si>
  <si>
    <t>Talon Therapeutics Inc; Eli Lilly And Co</t>
  </si>
  <si>
    <t>L01CA02</t>
  </si>
  <si>
    <t>L01CA02 [Antineoplastic And Immunomodulating Agents:Antineoplastic Agents:Plant Alkaloids And Other Natural Products:Vinca alkaloids and analogues]</t>
  </si>
  <si>
    <t>CC[C@]1(O)C[C@H]2CN(CCc3c([nH]c4ccccc34)[C@@](C2)(C(=O)OC)c5cc6c(cc5OC)N(C=O)[C@H]7[C@](O)([C@H](OC(=O)C)[C@]8(CC)C=CCN9CC[C@]67[C@H]89)C(=O)OC)C1</t>
  </si>
  <si>
    <t>CHEMBL2218896</t>
  </si>
  <si>
    <t>Nabilone (BAN, FDA, INN, USAN)</t>
  </si>
  <si>
    <t>Cpd 109514</t>
  </si>
  <si>
    <t>A04AD11</t>
  </si>
  <si>
    <t>A04AD11 [Alimentary Tract And Metabolism:Antiemetics And Antinauseants:Antiemetics And Antinauseants:Other antiemetics]</t>
  </si>
  <si>
    <t>CCCCCCC(C)(C)c1cc(O)c2C3CC(=O)CCC3C(C)(C)Oc2c1</t>
  </si>
  <si>
    <t>CHEMBL1337</t>
  </si>
  <si>
    <t>Nitisinone (FDA, INN, USAN)</t>
  </si>
  <si>
    <t>SC-0735</t>
  </si>
  <si>
    <t>A16AX04</t>
  </si>
  <si>
    <t>A16AX04 [Alimentary Tract And Metabolism:Other Alimentary Tract And Metabolism Products:Other Alimentary Tract And Metabolism Products:Various alimentary tract and metabolism products]</t>
  </si>
  <si>
    <t>[O-][N+](=O)c1cc(ccc1C(=O)C2C(=O)CCCC2=O)C(F)(F)F</t>
  </si>
  <si>
    <t>CHEMBL1201556</t>
  </si>
  <si>
    <t>Becaplermin (BAN, FDA, USAN, INN)</t>
  </si>
  <si>
    <t>RWJ-60235</t>
  </si>
  <si>
    <t>Omj Pharma Inc</t>
  </si>
  <si>
    <t>growth factors: platelet derived growth factors</t>
  </si>
  <si>
    <t>-ermin (-plermin)</t>
  </si>
  <si>
    <t>D03AX06; A01AD08</t>
  </si>
  <si>
    <t>D03AX06 [Dermatologicals:Preparations For Treatment Of Wounds And Ulcers:Cicatrizants:Other cicatrizants]; A01AD08 [Alimentary Tract And Metabolism:Stomatological Preparations:Stomatological Preparations:Other agents for local oral treatment]</t>
  </si>
  <si>
    <t>Chronic Dermal Ulcers Treatment (promotes the proliferation of mesenchymally-derived cells)</t>
  </si>
  <si>
    <t>CHEMBL1201593</t>
  </si>
  <si>
    <t>Alteplase (BAN, FDA, USAN, USP, INN)</t>
  </si>
  <si>
    <t>RT-PA</t>
  </si>
  <si>
    <t>Genentech Inc; Boehringer Mannheim   Werk Penzberg Gmbh   Nonnenwald 2   82377 Penzberg   Federal Republic Of Germa</t>
  </si>
  <si>
    <t>S01XA13; B01AD02</t>
  </si>
  <si>
    <t>S01XA13 [Sensory Organs:Ophthalmologicals:Other Ophthalmologicals:Other ophthalmologicals]; B01AD02 [Blood And Blood Forming Organs:Antithrombotic Agents:Antithrombotic Agents:Enzymes]</t>
  </si>
  <si>
    <t>CHEMBL1201515</t>
  </si>
  <si>
    <t>Pegvisomant (FDA, INN, USAN)</t>
  </si>
  <si>
    <t>B2036-PEG</t>
  </si>
  <si>
    <t>H01AX01</t>
  </si>
  <si>
    <t>H01AX01 [Systemic Hormonal Preparations, Excl. :Pituitary And Hypothalamic Hormones And Analogues:Anterior Pituitary Lobe Hormones And Analogues:Other anterior pituitary lobe hormones and analogues]</t>
  </si>
  <si>
    <t>CHEMBL1201833</t>
  </si>
  <si>
    <t>Golimumab (FDA, INN, USAN)</t>
  </si>
  <si>
    <t>CNTO-148</t>
  </si>
  <si>
    <t>L04AB06</t>
  </si>
  <si>
    <t>L04AB06 [Antineoplastic And Immunomodulating Agents:Immunosuppressants:Immunosuppressants:Tumor necrosis factor alpha (TNF-a) inhibitors]</t>
  </si>
  <si>
    <t>CHEMBL532</t>
  </si>
  <si>
    <t>Erythromycin (BAN, FDA, INN, JAN, USP); Erythromycin Lactobionate (FDA, USP, BAN, JAN); Erythromycin Gluceptate (FDA, USP); Erythromycin Stearate (FDA, USP, BAN, JAN)</t>
  </si>
  <si>
    <t>Bristol Myers Squibb Co; Bristol Laboratories Inc Div Bristol Myers Co; Ivax Pharmaceuticals Inc Sub Teva Pharmaceuticals Usa; Barr Laboratories Inc; Arbor Pharmaceuticals Inc</t>
  </si>
  <si>
    <t>J01FA01; D10AF52; S01AA17; D10AF02</t>
  </si>
  <si>
    <t>J01FA01 [Antiinfectives For Systemic Use:Antibacterials For Systemic Use:Macrolides, Lincosamides And Streptogramins:Macrolides]; D10AF52 [Dermatologicals:Anti-Acne Preparations:Anti-Acne Preparations For Topical Use:Antiinfectives for treatment of acne]; S01AA17 [Sensory Organs:Ophthalmologicals:Antiinfectives:Antibiotics]; D10AF02 [Dermatologicals:Anti-Acne Preparations:Anti-Acne Preparations For Topical Use:Antiinfectives for treatment of acne]</t>
  </si>
  <si>
    <t>CC[C@H]1OC(=O)[C@H](C)[C@@H](O[C@H]2C[C@@](C)(OC)[C@@H](O)[C@H](C)O2)[C@H](C)[C@@H](O[C@@H]3O[C@H](C)C[C@@H]([C@H]3O)N(C)C)[C@](C)(O)C[C@@H](C)C(=O)[C@H](C)[C@@H](O)[C@]1(C)O</t>
  </si>
  <si>
    <t>CHEMBL1201508</t>
  </si>
  <si>
    <t>Glucagon Hydrochloride Recombinant (FDA)</t>
  </si>
  <si>
    <t>Novo Nordisk Pharmaceuticals Inc</t>
  </si>
  <si>
    <t>CHEMBL1201607</t>
  </si>
  <si>
    <t>Natalizumab (FDA, INN)</t>
  </si>
  <si>
    <t>AN100226m; Antegran</t>
  </si>
  <si>
    <t>Biogen Idec Inc</t>
  </si>
  <si>
    <t>L04AA23</t>
  </si>
  <si>
    <t>L04AA23 [Antineoplastic And Immunomodulating Agents:Immunosuppressants:Immunosuppressants:Selective immunosuppressants]</t>
  </si>
  <si>
    <t>CHEMBL1201824</t>
  </si>
  <si>
    <t>Alglucosidase Alfa (FDA, USAN, INN)</t>
  </si>
  <si>
    <t>RHGAA</t>
  </si>
  <si>
    <t>A16AB07</t>
  </si>
  <si>
    <t>A16AB07 [Alimentary Tract And Metabolism:Other Alimentary Tract And Metabolism Products:Other Alimentary Tract And Metabolism Products:Enzymes]</t>
  </si>
  <si>
    <t>CHEMBL70927</t>
  </si>
  <si>
    <t>Deferiprone (BAN, FDA, INN, USAN)</t>
  </si>
  <si>
    <t>APO-066; APO-66; CP20; DN-180-01-AF; L1; PL1</t>
  </si>
  <si>
    <t>Apopharma Inc</t>
  </si>
  <si>
    <t>V03AC02</t>
  </si>
  <si>
    <t>V03AC02 [Various:All Other Therapeutic Products:All Other Therapeutic Products:Iron chelating agents]</t>
  </si>
  <si>
    <t>CN1C=CC(=O)C(=C1C)O</t>
  </si>
  <si>
    <t>CHEMBL545</t>
  </si>
  <si>
    <t>Alcohol, Diluted (NF); Alcohol (FDA, USP); Alcohol, Rubbing (INN); Ethanol (JAN)</t>
  </si>
  <si>
    <t>B Braun Medical Inc; 3m Health Care Inc</t>
  </si>
  <si>
    <t>V03AB16; V03AZ01; D08AX08</t>
  </si>
  <si>
    <t>V03AB16 [Various:All Other Therapeutic Products:All Other Therapeutic Products:Antidotes]; V03AZ01 [Various:All Other Therapeutic Products:All Other Therapeutic Products:Nerve depressants]; D08AX08 [Dermatologicals:Antiseptics And Disinfectants:Antiseptics And Disinfectants:Other antiseptics and disinfectants]</t>
  </si>
  <si>
    <t>Anti-Infective, Topical; Pharmaceutic Aid (solvent)</t>
  </si>
  <si>
    <t>CCO</t>
  </si>
  <si>
    <t>CHEMBL972</t>
  </si>
  <si>
    <t>Selegiline (BAN, FDA, INN, USAN); Selegiline Hydrochloride (FDA, USP, USAN)</t>
  </si>
  <si>
    <t>Valeant Pharmaceuticals International; Somerset Pharmaceuticals Inc</t>
  </si>
  <si>
    <t>N04BD01</t>
  </si>
  <si>
    <t>N04BD01 [Nervous System:Anti-Parkinson Drugs:Dopaminergic Agents:Monoamine oxidase B inhibitors]</t>
  </si>
  <si>
    <t>Antidyskinetic; Antiparkinsonian (in combination with levodopa/carbidopa)</t>
  </si>
  <si>
    <t>C[C@H](Cc1ccccc1)N(C)CC#C</t>
  </si>
  <si>
    <t>CHEMBL114</t>
  </si>
  <si>
    <t>Saquinavir (BAN, FDA, INN, USAN, USP); Saquinavir Mesylate (FDA, USP, USAN)</t>
  </si>
  <si>
    <t>Ro-318959000; Ro-31-8959; Ro-318959003; Ro-31-8959-003</t>
  </si>
  <si>
    <t>J05AE01</t>
  </si>
  <si>
    <t>J05AE01 [Antiinfectives For Systemic Use:Antivirals For Systemic Use:Direct Acting Antivirals:Protease inhibitors]</t>
  </si>
  <si>
    <t>CC(C)(C)NC(=O)[C@@H]1C[C@@H]2CCCC[C@@H]2CN1C[C@@H](O)[C@H](Cc3ccccc3)NC(=O)[C@H](CC(=O)N)NC(=O)c4ccc5ccccc5n4</t>
  </si>
  <si>
    <t>CHEMBL1200608</t>
  </si>
  <si>
    <t>Octinoxate (FDA, USP, INN, USAN)</t>
  </si>
  <si>
    <t>D02BA02</t>
  </si>
  <si>
    <t>D02BA02 [Dermatologicals:Emollients And Protectives:Protectives Against Uv-Radiation:Protectives against UV-radiation for topical use]</t>
  </si>
  <si>
    <t>CCCCC(CC)COC(=O)\C=C\c1ccc(OC)cc1</t>
  </si>
  <si>
    <t>CHEMBL785</t>
  </si>
  <si>
    <t>Ritodrine (BAN, INN, USAN); Ritodrine Hydrochloride (FDA, USP, JAN, USAN)</t>
  </si>
  <si>
    <t>DU-21220</t>
  </si>
  <si>
    <t>G02CA01</t>
  </si>
  <si>
    <t>G02CA01 [Genito Urinary System And Sex Hormones:Other Gynecologicals:Other Gynecologicals:Sympathomimetics, labour repressants]</t>
  </si>
  <si>
    <t>C[C@H](NCCc1ccc(O)cc1)[C@H](O)c2ccc(O)cc2</t>
  </si>
  <si>
    <t>CHEMBL1095097</t>
  </si>
  <si>
    <t>Eplerenone (FDA, INN, USAN)</t>
  </si>
  <si>
    <t>SC-66110; SC-6611O</t>
  </si>
  <si>
    <t>C03DA04</t>
  </si>
  <si>
    <t>C03DA04 [Cardiovascular System:Diuretics:Potassium-Sparing Agents:Aldosterone antagonists]</t>
  </si>
  <si>
    <t>Aldosterone Antagonist; Antihypertensive</t>
  </si>
  <si>
    <t>COC(=O)[C@@H]1CC2=CC(=O)CC[C@]2(C)[C@@]34O[C@@H]3C[C@@]5(C)[C@@H](CC[C@@]56CCC(=O)O6)[C@H]14</t>
  </si>
  <si>
    <t>CHEMBL1200342</t>
  </si>
  <si>
    <t>Paramethasone Acetate (FDA, USP, JAN, USAN); Paramethasone (BAN, INN)</t>
  </si>
  <si>
    <t>H02AB05</t>
  </si>
  <si>
    <t>H02AB05 [Systemic Hormonal Preparations, Excl. :Corticosteroids For Systemic Use:Corticosteroids For Systemic Use, Plain:Glucocorticoids]</t>
  </si>
  <si>
    <t>C[C@@H]1C[C@H]2[C@@H]3C[C@H](F)C4=CC(=O)C=C[C@]4(C)[C@H]3[C@@H](O)C[C@]2(C)[C@@]1(O)C(=O)COC(=O)C</t>
  </si>
  <si>
    <t>CHEMBL1201652</t>
  </si>
  <si>
    <t>Protein Hydrolysate (FDA, USP)</t>
  </si>
  <si>
    <t>B Braun Medical Inc; Abbvie Inc</t>
  </si>
  <si>
    <t>Replenisher (fluid and nutrient)</t>
  </si>
  <si>
    <t>CHEMBL1297</t>
  </si>
  <si>
    <t>Fenoprofen (BAN, INN, USAN); Fenoprofen Calcium (BAN, FDA, JAN, USAN, USP)</t>
  </si>
  <si>
    <t>53858; 69323</t>
  </si>
  <si>
    <t>Xspire Llc; Lilly; Dista Products Co Div Eli Lilly And Co</t>
  </si>
  <si>
    <t>M01AE04</t>
  </si>
  <si>
    <t>M01AE04 [Musculo-Skeletal System:Antiinflammatory And Antirheumatic Products:Antiinflammatory And Antirheumatic Products, Non-Steroids:Propionic acid derivatives]</t>
  </si>
  <si>
    <t>CC(C(=O)O)c1cccc(Oc2ccccc2)c1</t>
  </si>
  <si>
    <t>CHEMBL1644</t>
  </si>
  <si>
    <t>Cefadroxil/Cefadroxil Hemihydrate (FDA); Cefadroxil (BAN, INN, JAN, USAN, USP)</t>
  </si>
  <si>
    <t>BL-S578; MJF-11567-3</t>
  </si>
  <si>
    <t>Warner Chilcott Inc</t>
  </si>
  <si>
    <t>J01DB05</t>
  </si>
  <si>
    <t>J01DB05 [Antiinfectives For Systemic Use:Antibacterials For Systemic Use:Other Beta-Lactam Antibacterials:First-generation cephalosporins]</t>
  </si>
  <si>
    <t>CC1=C(N2[C@H](SC1)[C@H](NC(=O)[C@H](N)c3ccc(O)cc3)C2=O)C(=O)O</t>
  </si>
  <si>
    <t>CHEMBL711</t>
  </si>
  <si>
    <t>Phenindione (BAN, FDA, INN, USP)</t>
  </si>
  <si>
    <t>B01AA02</t>
  </si>
  <si>
    <t>B01AA02 [Blood And Blood Forming Organs:Antithrombotic Agents:Antithrombotic Agents:Vitamin K antagonists]</t>
  </si>
  <si>
    <t>O=C1C(C(=O)c2ccccc12)c3ccccc3</t>
  </si>
  <si>
    <t>CHEMBL1764</t>
  </si>
  <si>
    <t>Levomepromazine (BAN, DCF, INN, USAN, FDA); Methotrimeprazine (USP); Levomepromazine Maleate (JAN, USAN); Levomepromazine Hydrochloride (JAN, USAN)</t>
  </si>
  <si>
    <t>CL-36467; CL-39743; RP-7044; SK&amp;F-5116; XP03</t>
  </si>
  <si>
    <t>Orgasynth; Lan; Immunex Corp; Aventis</t>
  </si>
  <si>
    <t>N05AA02</t>
  </si>
  <si>
    <t>N05AA02 [Nervous System:Psycholeptics:Antipsychotics:Phenothiazines with aliphatic side-chain]</t>
  </si>
  <si>
    <t>COc1ccc2Sc3ccccc3N(C[C@H](C)CN(C)C)c2c1</t>
  </si>
  <si>
    <t>CHEMBL2110568</t>
  </si>
  <si>
    <t>Chromic Phosphate P 32 (USP, USAN); Chromic Phosphate P-32 (FDA)</t>
  </si>
  <si>
    <t>V10AX01</t>
  </si>
  <si>
    <t>V10AX01 [Various:Therapeutic Radiopharmaceuticals:Antiinflammatory Agents:Other antiinflammatory therapeutic radiopharmaceuticals]</t>
  </si>
  <si>
    <t>CHEMBL422</t>
  </si>
  <si>
    <t>Trifluoperazine (BAN, INN); Trifluoperazine Hydrochloride (JAN, USP, FDA); Trifluoperazine Maleate (JAN)</t>
  </si>
  <si>
    <t>N05AB06</t>
  </si>
  <si>
    <t>N05AB06 [Nervous System:Psycholeptics:Antipsychotics:Phenothiazines with piperazine structure]</t>
  </si>
  <si>
    <t>CN1CCN(CCCN2c3ccccc3Sc4ccc(cc24)C(F)(F)F)CC1</t>
  </si>
  <si>
    <t>CHEMBL709</t>
  </si>
  <si>
    <t>Alfuzosin (BAN, INN); Alfuzosin Hydrochloride (USAN, FDA)</t>
  </si>
  <si>
    <t>SL-77499-10; SL-7749910</t>
  </si>
  <si>
    <t>G04CA01</t>
  </si>
  <si>
    <t>G04CA01 [Genito Urinary System And Sex Hormones:Urologicals:Drugs Used In Benign Prostatic Hypertrophy:Alpha-adrenoreceptor antagonists]</t>
  </si>
  <si>
    <t>Antihypertensive (alpha-blocker)</t>
  </si>
  <si>
    <t>COc1cc2nc(nc(N)c2cc1OC)N(C)CCCNC(=O)C3CCCO3</t>
  </si>
  <si>
    <t>CHEMBL1201358</t>
  </si>
  <si>
    <t>Benzphetamine Hydrochloride (FDA, MI, NF); Benzfetamine (BAN, INN)</t>
  </si>
  <si>
    <t>CC(Cc1ccccc1)N(C)Cc2ccccc2</t>
  </si>
  <si>
    <t>CHEMBL1360</t>
  </si>
  <si>
    <t>Atracurium Besylate (FDA, USP, USAN); Atracurium Besilate (BAN, INN)</t>
  </si>
  <si>
    <t>BW-33A</t>
  </si>
  <si>
    <t>M03AC04</t>
  </si>
  <si>
    <t>M03AC04 [Musculo-Skeletal System:Muscle Relaxants:Muscle Relaxants, Peripherally Acting Agents:Other quaternary ammonium compounds]</t>
  </si>
  <si>
    <t>COc1ccc(CC2c3cc(OC)c(OC)cc3CC[N+]2(C)CCC(=O)OCCCCCOC(=O)CC[N+]4(C)CCc5cc(OC)c(OC)cc5C4Cc6ccc(OC)c(OC)c6)cc1OC</t>
  </si>
  <si>
    <t>CHEMBL1863514</t>
  </si>
  <si>
    <t>Asparaginase Erwinia Chrysanthemi</t>
  </si>
  <si>
    <t>CHEMBL1863513</t>
  </si>
  <si>
    <t>Ingenol Mebutate (FDA, INN, USAN)</t>
  </si>
  <si>
    <t>PEP-005</t>
  </si>
  <si>
    <t>D06BX02</t>
  </si>
  <si>
    <t>D06BX02 [Dermatologicals:Antibiotics And Chemotherapeutics For Dermatological Use:Chemotherapeutics For Topical Use:Other chemotherapeutics]</t>
  </si>
  <si>
    <t>C\C=C(\C)/C(=O)O[C@H]1C(=C[C@@]23[C@H](C)C[C@@H]4[C@H]([C@H](C=C(CO)[C@@H](O)[C@]12O)C3=O)C4(C)C)C</t>
  </si>
  <si>
    <t>CHEMBL2104391</t>
  </si>
  <si>
    <t>Insulin Detemir (BAN, INN, USAN); Insulin Detemir Recombinant (FDA)</t>
  </si>
  <si>
    <t>NN-304</t>
  </si>
  <si>
    <t>A10AE05</t>
  </si>
  <si>
    <t>A10AE05 [Alimentary Tract And Metabolism:Drugs Used In Diabetes:Insulins And Analogues:Insulins and analogues for injection, long-acting]</t>
  </si>
  <si>
    <t>CCCCCCCCCCCCCC(=O)NCCCC[C@H](NC(=O)[C@@H]1CCCN1C(=O)[C@@H](NC(=O)[C@H](Cc2ccc(O)cc2)NC(=O)[C@H](Cc3ccccc3)NC(=O)[C@H](Cc4ccccc4)NC(=O)CNC(=O)[C@H](CCCNC(=N)N)NC(=O)[C@H](CCC(=O)O)NC(=O)CNC(=O)[C@@H]5CSSC[C@H](NC(=O)[C@H](Cc6ccc(O)cc6)NC(=O)[C@H](CC(=O)N)NC(=O)[C@H](CCC(=O)O)NC(=O)[C@H](CC(C)C)NC(=O)[C@H](CCC(=O)N)NC(=O)[C@H](Cc7ccc(O)cc7)NC(=O)[C@H](CC(C)C)NC(=O)[C@H](CO)NC(=O)[C@@H]8CSSC[C@H](NC(=O)[C@H](CCC(=O)N)NC(=O)[C@H](CCC(=O)O)NC(=O)[C@@H](NC(=O)[C@@H](NC(=O)CN)[C@@H](C)CC)C(C)C)C(=O)N[C@@H](CSSC[C@H](NC(=O)[C@H](CC(C)C)NC(=O)[C@H](Cc9c[nH]cn9)NC(=O)[C@H](CCC(=O)N)NC(=O)[C@H](CC(=O)N)NC(=O)[C@@H](NC(=O)[C@@H](N)Cc%10ccccc%10)C(C)C)C(=O)NCC(=O)N[C@@H](CO)C(=O)N[C@@H](Cc%11c[nH]cn%11)C(=O)N[C@@H](CC(C)C)C(=O)N[C@@H](C(C)C)C(=O)N[C@@H](CCC(=O)O)C(=O)N[C@@H](C)C(=O)N[C@@H](CC(C)C)C(=O)N[C@@H](Cc%12ccc(O)cc%12)C(=O)N[C@@H](CC(C)C)C(=O)N[C@@H](C(C)C)C(=O)N5)C(=O)N[C@@H]([C@@H](C)O)C(=O)N[C@@H](CO)C(=O)N[C@@H]([C@@H](C)CC)C(=O)N8)C(=O)N[C@@H](CC(=O)N)C(=O)O)[C@@H](C)O)C(=O)O</t>
  </si>
  <si>
    <t>CHEMBL2107333</t>
  </si>
  <si>
    <t>Dimethyl Fumarate (FDA, USAN)</t>
  </si>
  <si>
    <t>AZL-0211089</t>
  </si>
  <si>
    <t>COC(=O)\C=C\C(=O)OC</t>
  </si>
  <si>
    <t>CHEMBL1254682</t>
  </si>
  <si>
    <t>Levallorphan (BAN, INN); Levallorphan Tartrate (FDA, MI, USP, JAN)</t>
  </si>
  <si>
    <t>Oc1ccc2C[C@@H]3[C@@H]4CCCC[C@]4(CCN3CC=C)c2c1</t>
  </si>
  <si>
    <t>CHEMBL1201501</t>
  </si>
  <si>
    <t>Dimyristoyl Lecithin (FDA)</t>
  </si>
  <si>
    <t>CHEMBL1201616</t>
  </si>
  <si>
    <t>Secretin Synthetic Porcine (FDA)</t>
  </si>
  <si>
    <t>CHEMBL1201605</t>
  </si>
  <si>
    <t>Daclizumab (BAN, FDA, INN, USAN)</t>
  </si>
  <si>
    <t>Ro-24-7375; Ro-247375</t>
  </si>
  <si>
    <t>Hoffman-La Roche Inc</t>
  </si>
  <si>
    <t>L04AC01</t>
  </si>
  <si>
    <t>L04AC01 [Antineoplastic And Immunomodulating Agents:Immunosuppressants:Immunosuppressants:Interleukin inhibitors]</t>
  </si>
  <si>
    <t>CHEMBL1201533</t>
  </si>
  <si>
    <t>Thyrotropin Alfa (BAN, FDA, INN, USAN)</t>
  </si>
  <si>
    <t>CHEMBL1201561</t>
  </si>
  <si>
    <t>Peginterferon Alfa-2b (BAN, FDA, INN)</t>
  </si>
  <si>
    <t>L03AB10; L03AB60</t>
  </si>
  <si>
    <t>L03AB10 [Antineoplastic And Immunomodulating Agents:Immunostimulants:Immunostimulants:Interferons]; L03AB60 [Antineoplastic And Immunomodulating Agents:Immunostimulants:Immunostimulants:Interferons]</t>
  </si>
  <si>
    <t>CHEMBL672</t>
  </si>
  <si>
    <t>Fenofibrate (MI, BAN, FDA, INN)</t>
  </si>
  <si>
    <t>Lupin Atlantis Holdings Sa; Cipher Pharmaceuticals Inc; Abbvie Inc; Abbott Laboratories; Santarus Inc</t>
  </si>
  <si>
    <t>C10AB05</t>
  </si>
  <si>
    <t>C10AB05 [Cardiovascular System:Lipid Modifying Agents:Lipid Modifying Agents, Plain:Fibrates]</t>
  </si>
  <si>
    <t>CC(C)OC(=O)C(C)(C)Oc1ccc(cc1)C(=O)c2ccc(Cl)cc2</t>
  </si>
  <si>
    <t>CHEMBL560</t>
  </si>
  <si>
    <t>Pentazocine (BAN, INN, JAN, USAN, USP); Pentazocine Hydrochloride (FDA, USAN, USP); Pentazocine Lactate (FDA, USAN, USP)</t>
  </si>
  <si>
    <t>WIN-20228</t>
  </si>
  <si>
    <t>Sterling Winthrop; Sanofi Aventis Us Llc; Hospira Inc</t>
  </si>
  <si>
    <t>N02AD01</t>
  </si>
  <si>
    <t>N02AD01 [Nervous System:Analgesics:Opioids:Benzomorphan derivatives]</t>
  </si>
  <si>
    <t>C[C@H]1[C@H]2Cc3ccc(O)cc3[C@]1(C)CCN2CC=C(C)C</t>
  </si>
  <si>
    <t>CHEMBL2108800</t>
  </si>
  <si>
    <t>Capromab Pendetide (FDA); Indium In 111 Capromab Pendetide (USP)</t>
  </si>
  <si>
    <t>7E11-C5.3; CYT-351</t>
  </si>
  <si>
    <t>Cytogen Corporation; Cytogen Corp</t>
  </si>
  <si>
    <t>V09IB04</t>
  </si>
  <si>
    <t>V09IB04 [Various:Diagnostic Radiopharmaceuticals:Tumour Detection:Indium (111In) compounds]</t>
  </si>
  <si>
    <t>Monoclonal Antibody; Radioactive Agent</t>
  </si>
  <si>
    <t>CHEMBL1237120</t>
  </si>
  <si>
    <t>Clindamycin Palmitate Hydrochloride (FDA, USP, JAN, USAN)</t>
  </si>
  <si>
    <t>U-25179-E</t>
  </si>
  <si>
    <t>Pharmacia And Upjohn Co; Paddock Laboratories Inc; Lyne Laboratories Inc</t>
  </si>
  <si>
    <t>D10AF01; J01FF01; G01AA10; D10AF51</t>
  </si>
  <si>
    <t>D10AF01 [Dermatologicals:Anti-Acne Preparations:Anti-Acne Preparations For Topical Use:Antiinfectives for treatment of acne]; J01FF01 [Antiinfectives For Systemic Use:Antibacterials For Systemic Use:Macrolides, Lincosamides And Streptogramins:Lincosamides]; G01AA10 [Genito Urinary System And Sex Hormones:Gynecological Antiinfectives And Antiseptics:Antiinfectives And Antiseptics, Excl. Combinations:Antibiotics]; D10AF51 [Dermatologicals:Anti-Acne Preparations:Anti-Acne Preparations For Topical Use:Antiinfectives for treatment of acne]</t>
  </si>
  <si>
    <t>CCCCCCCCCCCCCCCC(=O)O[C@@H]1[C@@H](O)[C@@H](O)[C@@H](O[C@@H]1SC)C(NC(=O)[C@@H]2C[C@@H](CCC)CN2C)[C@H](C)Cl</t>
  </si>
  <si>
    <t>CHEMBL2110563</t>
  </si>
  <si>
    <t>Cyanocobalamin (BAN, FDA, JAN, USP, INN)</t>
  </si>
  <si>
    <t>Bayer Healthcare Pharmaceuticals Inc; Astrazeneca Lp; Armour Pharmaceutical Co; Abraxis Pharmaceutical Products; Bel Mar Laboratories Inc</t>
  </si>
  <si>
    <t>B03BA51; B03BA01</t>
  </si>
  <si>
    <t>B03BA51 [Blood And Blood Forming Organs:Antianemic Preparations:Vitamin B12 And Folic Acid:Vitamin B12 (cyanocobalamin and analogues)]; B03BA01 [Blood And Blood Forming Organs:Antianemic Preparations:Vitamin B12 And Folic Acid:Vitamin B12 (cyanocobalamin and analogues)]</t>
  </si>
  <si>
    <t>CHEMBL1201620</t>
  </si>
  <si>
    <t>Somatrem (BAN, FDA, USAN, INN)</t>
  </si>
  <si>
    <t>H01AC02</t>
  </si>
  <si>
    <t>H01AC02 [Systemic Hormonal Preparations, Excl. :Pituitary And Hypothalamic Hormones And Analogues:Anterior Pituitary Lobe Hormones And Analogues:Somatropin and somatropin agonists]</t>
  </si>
  <si>
    <t>CHEMBL1200574</t>
  </si>
  <si>
    <t>10% Sodium Chloride Injection (JAN); Isotonic (JAN); Sodium Chloride (FDA, USP, JAN); Sodium Chloride Solution (JAN); Sodium Chloride Na 22 (USAN)</t>
  </si>
  <si>
    <t>Abraxis Pharmaceutical Products; Abbott Laboratories Pharmaceutical Products Div; Abbott Laboratories Hosp Products Div; Abbott; Alcon Laboratories Inc</t>
  </si>
  <si>
    <t>A12CA01; B05XA03; S01XA03; B05CB01</t>
  </si>
  <si>
    <t>A12CA01 [Alimentary Tract And Metabolism:Mineral Supplements:Other Mineral Supplements:Sodium]; B05XA03 [Blood And Blood Forming Organs:Blood Substitutes And Perfusion Solutions:I.V. Solution Additives:Electrolyte solutions]; S01XA03 [Sensory Organs:Ophthalmologicals:Other Ophthalmologicals:Other ophthalmologicals]; B05CB01 [Blood And Blood Forming Organs:Blood Substitutes And Perfusion Solutions:Irrigating Solutions:Salt solutions]</t>
  </si>
  <si>
    <t>Pharmaceutic Aid (tonicity agent); Radioactive Agent</t>
  </si>
  <si>
    <t>[Na+].[Cl-]</t>
  </si>
  <si>
    <t>CHEMBL1501</t>
  </si>
  <si>
    <t>Fluocinonide (BAN, FDA, INN, JAN, USAN, USP)</t>
  </si>
  <si>
    <t>Taro Pharmaceuticals Usa Inc; Medicis Pharmaceutical Corp; County Line Pharmaceuticals Llc</t>
  </si>
  <si>
    <t>D07AC08; C05AA11</t>
  </si>
  <si>
    <t>D07AC08 [Dermatologicals:Corticosteroids, Dermatological Preparations:Corticosteroids, Plain:Corticosteroids, potent (group III)]; C05AA11 [Cardiovascular System:Vasoprotectives:Agents For Treatment Of Hemorrhoids And Anal :Corticosteroids]</t>
  </si>
  <si>
    <t>CC(=O)OCC(=O)[C@@]12OC(C)(C)O[C@@H]1C[C@H]3[C@@H]4C[C@H](F)C5=CC(=O)C=C[C@]5(C)[C@@]4(F)[C@@H](O)C[C@]23C</t>
  </si>
  <si>
    <t>CHEMBL1200562</t>
  </si>
  <si>
    <t>Hydrocortisone Valerate (FDA, USP, USAN)</t>
  </si>
  <si>
    <t>CCCCC(=O)O[C@@]1(CC[C@H]2[C@@H]3CCC4=CC(=O)CC[C@]4(C)[C@H]3[C@@H](O)C[C@]12C)C(=O)CO</t>
  </si>
  <si>
    <t>CHEMBL1077896</t>
  </si>
  <si>
    <t>Ropivacaine (BAN, INN); Ropivacaine Hydrochloride (FDA, USP)</t>
  </si>
  <si>
    <t>Fresenius Kabi Usa Llc; Astra</t>
  </si>
  <si>
    <t>N01BB09</t>
  </si>
  <si>
    <t>N01BB09 [Nervous System:Anesthetics:Anesthetics, Local:Amides]</t>
  </si>
  <si>
    <t>CCCN1CCCC[C@H]1C(=O)Nc2c(C)cccc2C</t>
  </si>
  <si>
    <t>CHEMBL1200862</t>
  </si>
  <si>
    <t>Metyrosine (FDA, USP, USAN); Metirosine (BAN, INN)</t>
  </si>
  <si>
    <t>L-588357-0; MK-781</t>
  </si>
  <si>
    <t>Biovail Technologies Ltd</t>
  </si>
  <si>
    <t>C02KB01</t>
  </si>
  <si>
    <t>C02KB01 [Cardiovascular System:Antihypertensives:Other Antihypertensives:Tyrosine hydroxylase inhibitors]</t>
  </si>
  <si>
    <t>C[C@](N)(Cc1ccc(O)cc1)C(=O)O</t>
  </si>
  <si>
    <t>CHEMBL119</t>
  </si>
  <si>
    <t>Trimetrexate (BAN, INN, USAN); Trimetrexate Glucuronate (FDA, USAN)</t>
  </si>
  <si>
    <t>CI-898</t>
  </si>
  <si>
    <t>U. S. Bioscience; Parke-Davis; Medimmune Oncology Inc</t>
  </si>
  <si>
    <t>P01AX07</t>
  </si>
  <si>
    <t>P01AX07 [Antiparasitic Products, Insecticides And Repellents:Antiprotozoals:Agents Against Amoebiasis And Other Protozoal Diseases:Other agents against amoebiasis and other protozoal diseases]</t>
  </si>
  <si>
    <t>COc1cc(NCc2ccc3nc(N)nc(N)c3c2C)cc(OC)c1OC</t>
  </si>
  <si>
    <t>CHEMBL1237022</t>
  </si>
  <si>
    <t>Tocilizumab (FDA, INN, USAN)</t>
  </si>
  <si>
    <t>Atlizumab; MRA; R-1569; RG-1569; RHPM-1</t>
  </si>
  <si>
    <t>L04AC07</t>
  </si>
  <si>
    <t>L04AC07 [Antineoplastic And Immunomodulating Agents:Immunosuppressants:Immunosuppressants:Interleukin inhibitors]</t>
  </si>
  <si>
    <t>CHEMBL1201266</t>
  </si>
  <si>
    <t>Lodoxamide (BAN, INN); Lodoxamide Tromethamine (FDA, USAN); Lodoxamide Trometamol (BAN)</t>
  </si>
  <si>
    <t>U-42585E</t>
  </si>
  <si>
    <t>S01GX05</t>
  </si>
  <si>
    <t>S01GX05 [Sensory Organs:Ophthalmologicals:Decongestants And Antiallergics:Other antiallergics]</t>
  </si>
  <si>
    <t>OC(=O)C(=O)Nc1cc(cc(NC(=O)C(=O)O)c1Cl)C#N</t>
  </si>
  <si>
    <t>CHEMBL1201446</t>
  </si>
  <si>
    <t>Bentoquatam (FDA, USAN)</t>
  </si>
  <si>
    <t>Standard Homeopathic Co</t>
  </si>
  <si>
    <t>Barrier for The Prevention of Allergic Contact Dermatitis</t>
  </si>
  <si>
    <t>CHEMBL204656</t>
  </si>
  <si>
    <t>Elvitegravir (FDA, INN, USAN)</t>
  </si>
  <si>
    <t>GS-9137; JTK-303</t>
  </si>
  <si>
    <t>J05AX11</t>
  </si>
  <si>
    <t>J05AX11 [Antiinfectives For Systemic Use:Antivirals For Systemic Use:Direct Acting Antivirals:Other antivirals]</t>
  </si>
  <si>
    <t>COc1cc2N(C=C(C(=O)O)C(=O)c2cc1Cc3cccc(Cl)c3F)[C@H](CO)C(C)C</t>
  </si>
  <si>
    <t>CHEMBL59</t>
  </si>
  <si>
    <t>Dopamine (BAN, INN); Dopamine Hydrochloride (JAN, USAN, USP, FDA)</t>
  </si>
  <si>
    <t>ASL-279</t>
  </si>
  <si>
    <t>Baxter Healthcare Corp Anesthesia And Critical Care; Baxter Healthcare Corp; B Braun Medical Inc; Astrazeneca Lp; Hospira Inc</t>
  </si>
  <si>
    <t>C01CA04</t>
  </si>
  <si>
    <t>C01CA04 [Cardiovascular System:Cardiac Therapy:Cardiac Stimulants Excl. Cardiac Glycosides:Adrenergic and dopaminergic agents]</t>
  </si>
  <si>
    <t>NCCc1ccc(O)c(O)c1</t>
  </si>
  <si>
    <t>CHEMBL1544</t>
  </si>
  <si>
    <t>Liothyronine (BAN, INN); T3 (Liotrix) (FDA); Liothyronine Sodium (FDA, USP, BAN, JAN); Liothyronine I 125 (USAN); Liothyronine I 131 (USAN)</t>
  </si>
  <si>
    <t>Jhp Pharmaceuticals Llc; Forest Laboratories Inc; Bristol-Myers Squibb; Abbott; Parke Davis Div Warner Lambert Co</t>
  </si>
  <si>
    <t>H03AA02</t>
  </si>
  <si>
    <t>H03AA02 [Systemic Hormonal Preparations, Excl. :Thyroid Therapy:Thyroid Preparations:Thyroid hormones]</t>
  </si>
  <si>
    <t>Thyroid Hormone; Radioactive Agent</t>
  </si>
  <si>
    <t>N[C@@H](Cc1cc(I)c(Oc2ccc(O)c(I)c2)c(I)c1)C(=O)O</t>
  </si>
  <si>
    <t>CHEMBL1201270</t>
  </si>
  <si>
    <t>Hexamine (JAN); Methenamine (USP, INN); Methenamine Hippurate (FDA, USP, BAN, USAN)</t>
  </si>
  <si>
    <t>Sanofi Aventis Us Llc; Parke-Davis; Ecr; County Line Pharmaceuticals Llc</t>
  </si>
  <si>
    <t>J01XX05</t>
  </si>
  <si>
    <t>J01XX05 [Antiinfectives For Systemic Use:Antibacterials For Systemic Use:Other Antibacterials:Other antibacterials]</t>
  </si>
  <si>
    <t>C1N2CN3CN(CN1C3)C2</t>
  </si>
  <si>
    <t>CHEMBL19019</t>
  </si>
  <si>
    <t>Naltrexone (BAN, FDA, INN, USAN); Naltrexone Hydrochloride (FDA, USP)</t>
  </si>
  <si>
    <t>EN-1639A; EN-1639A [As Hydrochloride]</t>
  </si>
  <si>
    <t>Duramed Pharmaceuticals Inc; Alpharma Pharmaceuticals Llc King Pharmaceuticals; Alkermes Inc</t>
  </si>
  <si>
    <t>N07BB04</t>
  </si>
  <si>
    <t>N07BB04 [Nervous System:Other Nervous System Drugs:Drugs Used In Addictive Disorders:Drugs used in alcohol dependence]</t>
  </si>
  <si>
    <t>Oc1ccc2C[C@H]3N(CC4CC4)CC[C@@]56[C@@H](Oc1c25)C(=O)CC[C@@]36O</t>
  </si>
  <si>
    <t>CHEMBL284348</t>
  </si>
  <si>
    <t>Dalfampridine (FDA, USAN); Fampridine (INN)</t>
  </si>
  <si>
    <t>EL-970</t>
  </si>
  <si>
    <t>N07XX07</t>
  </si>
  <si>
    <t>N07XX07 [Nervous System:Other Nervous System Drugs:Other Nervous System Drugs:Other nervous system drugs]</t>
  </si>
  <si>
    <t>Multiple Sclerosis Symptomatic Treatment</t>
  </si>
  <si>
    <t>Nc1ccncc1</t>
  </si>
  <si>
    <t>CHEMBL945</t>
  </si>
  <si>
    <t>Amiloride (BAN, INN); Amiloride Hydrochloride (FDA, USP, USAN)</t>
  </si>
  <si>
    <t>Paddock Laboratories Llc; Merck Research Laboratories Div Merck Co Inc</t>
  </si>
  <si>
    <t>C03DB01</t>
  </si>
  <si>
    <t>C03DB01 [Cardiovascular System:Diuretics:Potassium-Sparing Agents:Other potassium-sparing agents]</t>
  </si>
  <si>
    <t>NC(=N)NC(=O)c1nc(Cl)c(N)nc1N</t>
  </si>
  <si>
    <t>CHEMBL1436</t>
  </si>
  <si>
    <t>Cefuroxime (BAN, INN, USAN, FDA); Cefuroxime Sodium (BAN, FDA, JAN, USP)</t>
  </si>
  <si>
    <t>640/359</t>
  </si>
  <si>
    <t>Glaxo, England; Covis Pharma Sarl; B Braun Medical Inc</t>
  </si>
  <si>
    <t>J01DC02; S01AA27; J01RA03</t>
  </si>
  <si>
    <t>J01DC02 [Antiinfectives For Systemic Use:Antibacterials For Systemic Use:Other Beta-Lactam Antibacterials:Second-generation cephalosporins]; S01AA27 [Sensory Organs:Ophthalmologicals:Antiinfectives:Antibiotics]; J01RA03 [Antiinfectives For Systemic Use:Antibacterials For Systemic Use:Combinations Of Antibacterials:Combinations of antibacterials]</t>
  </si>
  <si>
    <t>CO\N=C(/C(=O)N[C@H]1[C@H]2SCC(=C(N2C1=O)C(=O)O)COC(=O)N)\c3occc3</t>
  </si>
  <si>
    <t>CHEMBL1213490</t>
  </si>
  <si>
    <t>Romidepsin (FDA, INN, USAN)</t>
  </si>
  <si>
    <t>FK-228; FR-901228</t>
  </si>
  <si>
    <t>L01XX39</t>
  </si>
  <si>
    <t>L01XX39 [Antineoplastic And Immunomodulating Agents:Antineoplastic Agents:Other Antineoplastic Agents:Other antineoplastic agents]</t>
  </si>
  <si>
    <t>C\C=C\1/NC(=O)[C@@H](CS)NC(=O)[C@H](CC(=O)C[C@H](OC(=O)[C@@H](NC1=O)C(C)C)\C=C\CCS)C(C)C</t>
  </si>
  <si>
    <t>CHEMBL888</t>
  </si>
  <si>
    <t>Gemcitabine (BAN, INN, USAN); Gemcitabine Hydrochloride (USP, USAN, FDA)</t>
  </si>
  <si>
    <t>LY-188011</t>
  </si>
  <si>
    <t>Lilly; Hospira Inc; Eli Lilly And Co</t>
  </si>
  <si>
    <t>L01BC05</t>
  </si>
  <si>
    <t>L01BC05 [Antineoplastic And Immunomodulating Agents:Antineoplastic Agents:Antimetabolites:Pyrimidine analogues]</t>
  </si>
  <si>
    <t>NC1=NC(=O)N(C=C1)[C@@H]2O[C@H](CO)[C@@H](O)C2(F)F</t>
  </si>
  <si>
    <t>CHEMBL2104987</t>
  </si>
  <si>
    <t>Teduglutide (BAN, INN, USAN); Teduglutide Recombinant (FDA)</t>
  </si>
  <si>
    <t>ALX-0600</t>
  </si>
  <si>
    <t>Nps Pharmaceuticals Inc</t>
  </si>
  <si>
    <t>A16AX08</t>
  </si>
  <si>
    <t>A16AX08 [Alimentary Tract And Metabolism:Other Alimentary Tract And Metabolism Products:Other Alimentary Tract And Metabolism Products:Various alimentary tract and metabolism products]</t>
  </si>
  <si>
    <t>CC[C@H](C)[C@H](NC(=O)[C@H](CC(C)C)NC(=O)[C@H](Cc1c[nH]c2ccccc12)NC(=O)[C@H](CC(=O)N)NC(=O)[C@@H](NC(=O)[C@H](Cc3ccccc3)NC(=O)[C@H](CC(=O)O)NC(=O)[C@H](CCCNC(=N)N)NC(=O)[C@H](C)NC(=O)[C@H](C)NC(=O)[C@H](CC(C)C)NC(=O)[C@H](CC(=O)N)NC(=O)[C@H](CC(=O)O)NC(=O)[C@H](CC(C)C)NC(=O)[C@@H](NC(=O)[C@@H](NC(=O)[C@H](CC(=O)N)NC(=O)[C@H](CCSC)NC(=O)[C@H](CCC(=O)O)NC(=O)[C@H](CC(=O)O)NC(=O)[C@H](CO)NC(=O)[C@H](Cc4ccccc4)NC(=O)[C@H](CO)NC(=O)CNC(=O)[C@H](CC(=O)O)NC(=O)CNC(=O)[C@@H](N)Cc5c[nH]cn5)[C@@H](C)O)[C@@H](C)CC)[C@@H](C)CC)C(=O)N[C@@H](CCC(=O)N)C(=O)N[C@@H]([C@@H](C)O)C(=O)N[C@@H](CCCCN)C(=O)N[C@@H]([C@@H](C)CC)C(=O)N[C@@H]([C@@H](C)O)C(=O)N[C@@H](CC(=O)O)C(=O)O</t>
  </si>
  <si>
    <t>CHEMBL2109884</t>
  </si>
  <si>
    <t>Sodium Pertechnetate Tc 99m (USAN, USP); Sodium Pertechnetium (99mTc) Injection (JAN); Technetium Tc-99m Sodium Pertechnetate (FDA); Technetium Tc-99m Sodium Pertechnetate Generator (FDA)</t>
  </si>
  <si>
    <t>Mallinckrodt Medical Inc; Lantheus Medical Imaging Inc; Ge Healthcare; Bracco Diagnostics Inc; Pharmalucence Inc</t>
  </si>
  <si>
    <t>V09FX01</t>
  </si>
  <si>
    <t>V09FX01 [Various:Diagnostic Radiopharmaceuticals:Thyroid:Various thyroid diagnostic radiopharmaceuticals]</t>
  </si>
  <si>
    <t>CHEMBL2104381</t>
  </si>
  <si>
    <t>Cyanocobalamin Co 58 (INN, USP); Cyanocobalamin Co-58 (FDA)</t>
  </si>
  <si>
    <t>V09XX02</t>
  </si>
  <si>
    <t>V09XX02 [Various:Diagnostic Radiopharmaceuticals:Other Diagnostic Radiopharmaceuticals:Various diagnostic radiopharmaceuticals]</t>
  </si>
  <si>
    <t>CHEMBL1201756</t>
  </si>
  <si>
    <t>Asenapine (INN); Asenapine Maleate (FDA, USAN)</t>
  </si>
  <si>
    <t>ORG-5222</t>
  </si>
  <si>
    <t>Organon Usa Inc Sub Merck And Co Inc</t>
  </si>
  <si>
    <t>N05AH05</t>
  </si>
  <si>
    <t>N05AH05 [Nervous System:Psycholeptics:Antipsychotics:Diazepines, oxazepines, thiazepines and oxepines]</t>
  </si>
  <si>
    <t>CN1C[C@@H]2[C@@H](C1)c3cc(Cl)ccc3Oc4ccccc24</t>
  </si>
  <si>
    <t>CHEMBL925</t>
  </si>
  <si>
    <t>Tyrosine (FDA, INN, USAN, USP)</t>
  </si>
  <si>
    <t>International Minerals Chemical Corp</t>
  </si>
  <si>
    <t>N[C@@H](Cc1ccc(O)cc1)C(=O)O</t>
  </si>
  <si>
    <t>CHEMBL1200953</t>
  </si>
  <si>
    <t>Hydrocortisone Probutate (FDA, USAN); Hydrocortisone Butyrate Propionate (JAN)</t>
  </si>
  <si>
    <t>TS-408</t>
  </si>
  <si>
    <t>D07AB11</t>
  </si>
  <si>
    <t>D07AB11 [Dermatologicals:Corticosteroids, Dermatological Preparations:Corticosteroids, Plain:Corticosteroids, moderately potent (group II)]</t>
  </si>
  <si>
    <t>CCCC(=O)O[C@@]1(CC[C@H]2[C@@H]3CCC4=CC(=O)CC[C@]4(C)[C@H]3[C@@H](O)C[C@]12C)C(=O)COC(=O)CC</t>
  </si>
  <si>
    <t>CHEMBL1201606</t>
  </si>
  <si>
    <t>Ibritumomab Tiuxetan (BAN, INN, USAN)</t>
  </si>
  <si>
    <t>IDEC-129; IDEC-In2B8; IDEC-Y2B8; IDEC-Y2B8 IDEC-129</t>
  </si>
  <si>
    <t>Spectrum Pharms; Idec Pharmaceuticals Corp</t>
  </si>
  <si>
    <t>CHEMBL1201571</t>
  </si>
  <si>
    <t>Alefacept (BAN, FDA, INN, USAN)</t>
  </si>
  <si>
    <t>BG-9273; BG-9712; Lfa3Tip</t>
  </si>
  <si>
    <t>Biogen Inc</t>
  </si>
  <si>
    <t>receptor molecules, native or modified: lymphocyte function-associated with antigen 3 (LFA) receptor</t>
  </si>
  <si>
    <t>-cept (-facept)</t>
  </si>
  <si>
    <t>L04AA15</t>
  </si>
  <si>
    <t>L04AA15 [Antineoplastic And Immunomodulating Agents:Immunosuppressants:Immunosuppressants:Selective immunosuppressants]</t>
  </si>
  <si>
    <t>CHEMBL1198</t>
  </si>
  <si>
    <t>Pramoxine Hydrochloride (FDA, USP); Pramocaine (BAN, INN)</t>
  </si>
  <si>
    <t>Meda Pharmaceuticals Inc; Ferndale Laboratories Inc; Boca Pharmacal Inc</t>
  </si>
  <si>
    <t>C05AD07; D04AB07</t>
  </si>
  <si>
    <t>C05AD07 [Cardiovascular System:Vasoprotectives:Agents For Treatment Of Hemorrhoids And Anal :Local anesthetics]; D04AB07 [Dermatologicals:Antipruritics, Incl. Antihistamines, Anesthetics, Etc.:Antipruritics, Incl. Antihistamines, Anesthetics, Etc.:Anesthetics for topical use]</t>
  </si>
  <si>
    <t>CCCCOc1ccc(OCCCN2CCOCC2)cc1</t>
  </si>
  <si>
    <t>CHEMBL836</t>
  </si>
  <si>
    <t>Tamsulosin (BAN, INN); Tamsulosin Hydrochloride (FDA, JAN, USAN)</t>
  </si>
  <si>
    <t>LY-253351; R-(-)-YM-12617; YM-12617-1; YM-617</t>
  </si>
  <si>
    <t>GlaxoSmithKline; Boehringer Ingelheim Pharmaceuticals Inc</t>
  </si>
  <si>
    <t>G04CA02</t>
  </si>
  <si>
    <t>G04CA02 [Genito Urinary System And Sex Hormones:Urologicals:Drugs Used In Benign Prostatic Hypertrophy:Alpha-adrenoreceptor antagonists]</t>
  </si>
  <si>
    <t>Benign Prostatic Hyperplasia Therapy Agent</t>
  </si>
  <si>
    <t>CCOc1ccccc1OCCN[C@H](C)Cc2ccc(OC)c(c2)S(=O)(=O)N</t>
  </si>
  <si>
    <t>CHEMBL726</t>
  </si>
  <si>
    <t>Fluphenazine (BAN, INN); Fluphenazine Hydrochloride (FDA, USP, BAN, JAN)</t>
  </si>
  <si>
    <t>Schering Corp Sub Schering Plough Corp; Apothecon Inc Div Bristol Myers Squibb</t>
  </si>
  <si>
    <t>OCCN1CCN(CCCN2c3ccccc3Sc4ccc(cc24)C(F)(F)F)CC1</t>
  </si>
  <si>
    <t>CHEMBL2108989</t>
  </si>
  <si>
    <t>Asparaginase (FDA, USAN); Colaspase (BAN); L-Asparaginase (JAN)</t>
  </si>
  <si>
    <t>Merck; Bayer</t>
  </si>
  <si>
    <t>L01XX02</t>
  </si>
  <si>
    <t>L01XX02 [Antineoplastic And Immunomodulating Agents:Antineoplastic Agents:Other Antineoplastic Agents:Other antineoplastic agents]</t>
  </si>
  <si>
    <t>CHEMBL52</t>
  </si>
  <si>
    <t>Masoprocol (FDA, INN, USAN)</t>
  </si>
  <si>
    <t>CHX-100; MESO-NDGA</t>
  </si>
  <si>
    <t>Univ Arizona Cancer Center</t>
  </si>
  <si>
    <t>L01XX10</t>
  </si>
  <si>
    <t>L01XX10 [Antineoplastic And Immunomodulating Agents:Antineoplastic Agents:Other Antineoplastic Agents:Other antineoplastic agents]</t>
  </si>
  <si>
    <t>CC(Cc1ccc(O)c(O)c1)C(C)Cc2ccc(O)c(O)c2</t>
  </si>
  <si>
    <t>CHEMBL130</t>
  </si>
  <si>
    <t>Chloramphenicol (BAN, FDA, INN, JAN, USP)</t>
  </si>
  <si>
    <t>Parkedale Pharmaceuticals Inc; Parke Davis Pharmaceutical Research Div Warner Lambert Co; Allergan Pharmaceutical</t>
  </si>
  <si>
    <t>J01BA01; S02AA01; S03AA08; D10AF03; G01AA05; D06AX02; S01AA01</t>
  </si>
  <si>
    <t>J01BA01 [Antiinfectives For Systemic Use:Antibacterials For Systemic Use:Amphenicols:Amphenicols]; S02AA01 [Sensory Organs:Otologicals:Antiinfectives:Antiinfectives]; S03AA08 [Sensory Organs:Ophthalmological And Otological Preparations:Antiinfectives:Antiinfectives]; D10AF03 [Dermatologicals:Anti-Acne Preparations:Anti-Acne Preparations For Topical Use:Antiinfectives for treatment of acne]; G01AA05 [Genito Urinary System And Sex Hormones:Gynecological Antiinfectives And Antiseptics:Antiinfectives And Antiseptics, Excl. Combinations:Antibiotics]; D06AX02 [Dermatologicals:Antibiotics And Chemotherapeutics For Dermatological Use:Antibiotics For Topical Use:Other antibiotics for topical use]; S01AA01 [Sensory Organs:Ophthalmologicals:Antiinfectives:Antibiotics]</t>
  </si>
  <si>
    <t>Antibacterial; Antirickettsial</t>
  </si>
  <si>
    <t>OC[C@@H](NC(=O)C(Cl)Cl)[C@H](O)c1ccc(cc1)[N+](=O)[O-]</t>
  </si>
  <si>
    <t>CHEMBL487253</t>
  </si>
  <si>
    <t>Bendamustine (INN); Bendamustine Hydrochloride (FDA, USAN)</t>
  </si>
  <si>
    <t>SDX-105</t>
  </si>
  <si>
    <t>L01AA09</t>
  </si>
  <si>
    <t>L01AA09 [Antineoplastic And Immunomodulating Agents:Antineoplastic Agents:Alkylating Agents:Nitrogen mustard analogues]</t>
  </si>
  <si>
    <t>Cn1c(CCCC(=O)O)nc2cc(ccc12)N(CCCl)CCCl</t>
  </si>
  <si>
    <t>CHEMBL193</t>
  </si>
  <si>
    <t>Nifedipine (BAN, FDA, INN, JAN, USAN, USP)</t>
  </si>
  <si>
    <t>BAY-A-1040</t>
  </si>
  <si>
    <t>Pfizer Laboratories Div Pfizer Inc; Pfizer Inc; Bayer Pharmaceuticals Corp; Bayer Healthcare Pharmaceuticals Inc</t>
  </si>
  <si>
    <t>C08CA55; C08CA05</t>
  </si>
  <si>
    <t>C08CA55 [Cardiovascular System:Calcium Channel Blockers:Selective Calcium Channel Blockers With Mainly Vascular Effects:Dihydropyridine derivatives]; C08CA05 [Cardiovascular System:Calcium Channel Blockers:Selective Calcium Channel Blockers With Mainly Vascular Effects:Dihydropyridine derivatives]</t>
  </si>
  <si>
    <t>COC(=O)C1=C(C)NC(=C(C1c2ccccc2[N+](=O)[O-])C(=O)OC)C</t>
  </si>
  <si>
    <t>CHEMBL41355</t>
  </si>
  <si>
    <t>Ezogabine (FDA, USAN); Retigabine (INN)</t>
  </si>
  <si>
    <t>AWD-21360; D-23129; GKE-841; GW582892X; WAY-143841</t>
  </si>
  <si>
    <t>N03AX21</t>
  </si>
  <si>
    <t>N03AX21 [Nervous System:Antiepileptics:Antiepileptics:Other antiepileptics]</t>
  </si>
  <si>
    <t>CCOC(=O)Nc1ccc(NCc2ccc(F)cc2)cc1N</t>
  </si>
  <si>
    <t>CHEMBL582</t>
  </si>
  <si>
    <t>Isopropanol (JAN); Isopropyl Alcohol (USP, FDA)</t>
  </si>
  <si>
    <t>Professional Disposables Inc; Carefusion 213 Llc; 3m Health Care Inc</t>
  </si>
  <si>
    <t>D08AX05</t>
  </si>
  <si>
    <t>D08AX05 [Dermatologicals:Antiseptics And Disinfectants:Antiseptics And Disinfectants:Other antiseptics and disinfectants]</t>
  </si>
  <si>
    <t>CC(C)O</t>
  </si>
  <si>
    <t>CHEMBL513</t>
  </si>
  <si>
    <t>Carmustine (BAN, FDA, INN, USAN)</t>
  </si>
  <si>
    <t>BCNU</t>
  </si>
  <si>
    <t>Emcure Pharmaceuticals Ltd; Arbor Pharmaceuticals Inc</t>
  </si>
  <si>
    <t>L01AD01</t>
  </si>
  <si>
    <t>L01AD01 [Antineoplastic And Immunomodulating Agents:Antineoplastic Agents:Alkylating Agents:Nitrosoureas]</t>
  </si>
  <si>
    <t>ClCCNC(=O)N(CCCl)N=O</t>
  </si>
  <si>
    <t>CHEMBL1023</t>
  </si>
  <si>
    <t>Bexarotene (BAN, FDA, INN, USAN)</t>
  </si>
  <si>
    <t>LG-100069; LG100069; LGD-1069; LGD1069</t>
  </si>
  <si>
    <t>L01XX25</t>
  </si>
  <si>
    <t>L01XX25 [Antineoplastic And Immunomodulating Agents:Antineoplastic Agents:Other Antineoplastic Agents:Other antineoplastic agents]</t>
  </si>
  <si>
    <t>Cc1cc2c(cc1C(=C)c3ccc(cc3)C(=O)O)C(C)(C)CCC2(C)C</t>
  </si>
  <si>
    <t>CHEMBL1159650</t>
  </si>
  <si>
    <t>Clobetasol Propionate (FDA, USP, JAN, USAN); Clobetasol (BAN, INN)</t>
  </si>
  <si>
    <t>CCI-4725; GR 2/925</t>
  </si>
  <si>
    <t>Galderma Laboratories Lp; Galderma Laboratories L P; Galderma Laboratories Inc; Fougera Pharmaceuticals Inc; Stiefel Laboratories Inc</t>
  </si>
  <si>
    <t>D07AD01</t>
  </si>
  <si>
    <t>D07AD01 [Dermatologicals:Corticosteroids, Dermatological Preparations:Corticosteroids, Plain:Corticosteroids, very potent (group IV)]</t>
  </si>
  <si>
    <t>CCC(=O)O[C@@]1([C@@H](C)C[C@H]2[C@@H]3CCC4=CC(=O)C=C[C@]4(C)[C@@]3(F)[C@@H](O)C[C@]12C)C(=O)CCl</t>
  </si>
  <si>
    <t>CHEMBL1201451</t>
  </si>
  <si>
    <t>Albumin Human (FDA, USP); Human Serum Albumin (FDA)</t>
  </si>
  <si>
    <t>B05AA01</t>
  </si>
  <si>
    <t>B05AA01 [Blood And Blood Forming Organs:Blood Substitutes And Perfusion Solutions:Blood And Related Products:Blood substitutes and plasma protein fractions]</t>
  </si>
  <si>
    <t>CHEMBL1201194</t>
  </si>
  <si>
    <t>Streptomycin (BAN, INN); Streptomycin Sulfate (FDA, USP, JAN)</t>
  </si>
  <si>
    <t>X Gen Pharmaceuticals Inc; Pfizer Laboratories Div Pfizer Inc; John D Copanos And Co Inc; Eli Lilly And Co</t>
  </si>
  <si>
    <t>J01GA01; A07AA54; A07AA04</t>
  </si>
  <si>
    <t>J01GA01 [Antiinfectives For Systemic Use:Antibacterials For Systemic Use:Aminoglycoside Antibacterials:Streptomycins]; A07AA54 [Alimentary Tract And Metabolism:Antidiarrheals, Intestinal Antiinflammatory/Antiinfective :Intestinal Antiinfectives:Antibiotics]; A07AA04 [Alimentary Tract And Metabolism:Antidiarrheals, Intestinal Antiinflammatory/Antiinfective :Intestinal Antiinfectives:Antibiotics]</t>
  </si>
  <si>
    <t>CN[C@H]1[C@H](O)[C@@H](O)[C@H](CO)O[C@H]1O[C@H]2[C@H](O[C@@H]3[C@@H](O)[C@H](O)[C@@H](NC(=N)N)[C@H](O)[C@H]3NC(=N)N)O[C@@H](C)[C@]2(O)C=O</t>
  </si>
  <si>
    <t>CHEMBL1508</t>
  </si>
  <si>
    <t>Escitalopram (BAN, INN); Escitalopram Oxalate (FDA, USAN)</t>
  </si>
  <si>
    <t>LU-26-054-0</t>
  </si>
  <si>
    <t>N06AB10</t>
  </si>
  <si>
    <t>N06AB10 [Nervous System:Psychoanaleptics:Antidepressants:Selective serotonin reuptake inhibitors]</t>
  </si>
  <si>
    <t>CN(C)CCC[C@]1(OCc2cc(ccc12)C#N)c3ccc(F)cc3</t>
  </si>
  <si>
    <t>CHEMBL852</t>
  </si>
  <si>
    <t>Melphalan (BAN, FDA, INN, JAN, USAN, USP); Melphalan Hydrochloride (FDA)</t>
  </si>
  <si>
    <t>CB-3025</t>
  </si>
  <si>
    <t>L01AA03</t>
  </si>
  <si>
    <t>L01AA03 [Antineoplastic And Immunomodulating Agents:Antineoplastic Agents:Alkylating Agents:Nitrogen mustard analogues]</t>
  </si>
  <si>
    <t>N[C@@H](Cc1ccc(cc1)N(CCCl)CCCl)C(=O)O</t>
  </si>
  <si>
    <t>CHEMBL1639</t>
  </si>
  <si>
    <t>Aliskiren (USAN, INN); Aliskiren Fumarate (USAN); Aliskiren Hemifumarate (FDA)</t>
  </si>
  <si>
    <t>SPP100</t>
  </si>
  <si>
    <t>C09XA02</t>
  </si>
  <si>
    <t>C09XA02 [Cardiovascular System:Agents Acting On The Renin-Angiotensin System:Other Agents Acting On The Renin-Angiotensin System:Renin-inhibitors]</t>
  </si>
  <si>
    <t>COCCCOc1cc(C[C@@H](C[C@H](N)[C@@H](O)C[C@@H](C(C)C)C(=O)NCC(C)(C)C(=O)N)C(C)C)ccc1OC</t>
  </si>
  <si>
    <t>CHEMBL237500</t>
  </si>
  <si>
    <t>Linagliptin (FDA, INN, USAN)</t>
  </si>
  <si>
    <t>BI-1356; BI-1356-BS; BS-1356-BS</t>
  </si>
  <si>
    <t>A10BH05</t>
  </si>
  <si>
    <t>A10BH05 [Alimentary Tract And Metabolism:Drugs Used In Diabetes:Blood Glucose Lowering Drugs, Excl. Insulins:Dipeptidyl peptidase 4 (DPP-4) inhibitors]</t>
  </si>
  <si>
    <t>CC#CCn1c(nc2N(C)C(=O)N(Cc3nc(C)c4ccccc4n3)C(=O)c12)N5CCC[C@@H](N)C5</t>
  </si>
  <si>
    <t>CHEMBL1095777</t>
  </si>
  <si>
    <t>Indacaterol (USAN, INN); Indacaterol Maleate (FDA, USAN)</t>
  </si>
  <si>
    <t>QAB149; QABI49; QAB149-AFA</t>
  </si>
  <si>
    <t>Novartis Pharmaceuticals Corp; Novartis Pharma Ag</t>
  </si>
  <si>
    <t>R03AC18</t>
  </si>
  <si>
    <t>R03AC18 [Respiratory System:Drugs For Obstructive Airway Diseases:Adrenergics, Inhalants:Selective beta-2-adrenoreceptor agonists]</t>
  </si>
  <si>
    <t>CCc1cc2CC(Cc2cc1CC)NC[C@H](O)c3ccc(O)c4NC(=O)C=Cc34</t>
  </si>
  <si>
    <t>CHEMBL1201480</t>
  </si>
  <si>
    <t>Polytetrafluoroethylene (FDA)</t>
  </si>
  <si>
    <t>CHEMBL106</t>
  </si>
  <si>
    <t>Fluconazole (USP, BAN, FDA, INN, JAN, USAN)</t>
  </si>
  <si>
    <t>UK-49858</t>
  </si>
  <si>
    <t>Pfizer Inc; Pfizer Chemicals Div Pfizer Inc; Pfizer Central Research</t>
  </si>
  <si>
    <t>D01AC15; J02AC01</t>
  </si>
  <si>
    <t>D01AC15 [Dermatologicals:Antifungals For Dermatological Use:Antifungals For Topical Use:Imidazole and triazole derivatives]; J02AC01 [Antiinfectives For Systemic Use:Antimycotics For Systemic Use:Antimycotics For Systemic Use:Triazole derivatives]</t>
  </si>
  <si>
    <t>OC(Cn1cncn1)(Cn2cncn2)c3ccc(F)cc3F</t>
  </si>
  <si>
    <t>CHEMBL1393</t>
  </si>
  <si>
    <t>Spironolactone (BAN, FDA, INN, JAN, USP)</t>
  </si>
  <si>
    <t>C03DA01</t>
  </si>
  <si>
    <t>C03DA01 [Cardiovascular System:Diuretics:Potassium-Sparing Agents:Aldosterone antagonists]</t>
  </si>
  <si>
    <t>Aldosterone Antagonist; Diuretic</t>
  </si>
  <si>
    <t>CC(=O)S[C@@H]1CC2=CC(=O)CC[C@]2(C)[C@H]3CC[C@@]4(C)[C@@H](CC[C@@]45CCC(=O)O5)[C@H]13</t>
  </si>
  <si>
    <t>CHEMBL1354</t>
  </si>
  <si>
    <t>Sodium Acetate Anhydrous (FDA); Sodium Acetate (JAN, USP, FDA); Sodium Acetate C 11 (USP)</t>
  </si>
  <si>
    <t>Baxter Healthcare Corp; B Braun Medical Inc; Alcon Laboratories Inc; Abbott Laboratories Pharmaceutical Products Div; Hospira Inc</t>
  </si>
  <si>
    <t>B05XA08</t>
  </si>
  <si>
    <t>B05XA08 [Blood And Blood Forming Organs:Blood Substitutes And Perfusion Solutions:I.V. Solution Additives:Electrolyte solutions]</t>
  </si>
  <si>
    <t>Pharmaceutic Aid (in dialysis solutions); Radioactive Agent</t>
  </si>
  <si>
    <t>[Na+].CC(=O)[O-]</t>
  </si>
  <si>
    <t>CHEMBL1272</t>
  </si>
  <si>
    <t>Repaglinide (BAN, FDA, INN, USAN, USP)</t>
  </si>
  <si>
    <t>AG-EE 623 ZW; AGEE-623ZW</t>
  </si>
  <si>
    <t>A10BX02</t>
  </si>
  <si>
    <t>A10BX02 [Alimentary Tract And Metabolism:Drugs Used In Diabetes:Blood Glucose Lowering Drugs, Excl. Insulins:Other blood glucose lowering drugs, excl. insulins]</t>
  </si>
  <si>
    <t>CCOc1cc(CC(=O)N[C@@H](CC(C)C)c2ccccc2N3CCCCC3)ccc1C(=O)O</t>
  </si>
  <si>
    <t>CHEMBL1201525</t>
  </si>
  <si>
    <t>Technetium Tc-99m Polyphosphate Kit (FDA)</t>
  </si>
  <si>
    <t>CHEMBL71</t>
  </si>
  <si>
    <t>Chlorpromazine (BAN, FDA, INN, USP); Chlorpromazine Hibenzate (JAN); Chlorpromazine Phenolphthalinate (JAN); Chlorpromazine Tannate (JAN); Chlorpromazine Hydrochloride (BAN, JAN, USP, FDA)</t>
  </si>
  <si>
    <t>N05AA01</t>
  </si>
  <si>
    <t>N05AA01 [Nervous System:Psycholeptics:Antipsychotics:Phenothiazines with aliphatic side-chain]</t>
  </si>
  <si>
    <t>CN(C)CCCN1c2ccccc2Sc3ccc(Cl)cc13</t>
  </si>
  <si>
    <t>CHEMBL1200453</t>
  </si>
  <si>
    <t>Docosanol (FDA, USAN)</t>
  </si>
  <si>
    <t>D06BB11</t>
  </si>
  <si>
    <t>D06BB11 [Dermatologicals:Antibiotics And Chemotherapeutics For Dermatological Use:Chemotherapeutics For Topical Use:Antivirals]</t>
  </si>
  <si>
    <t>CCCCCCCCCCCCCCCCCCCCCCO</t>
  </si>
  <si>
    <t>CHEMBL1237</t>
  </si>
  <si>
    <t>Lisinopril (USP, BAN, INN, JAN, USAN, FDA)</t>
  </si>
  <si>
    <t>MK-521</t>
  </si>
  <si>
    <t>Merck Research Laboratories Div Merck Co Inc; Astrazeneca Uk Ltd</t>
  </si>
  <si>
    <t>C09AA03</t>
  </si>
  <si>
    <t>C09AA03 [Cardiovascular System:Agents Acting On The Renin-Angiotensin System:Ace Inhibitors, Plain:ACE inhibitors, plain]</t>
  </si>
  <si>
    <t>NCCCC[C@H](N[C@@H](CCc1ccccc1)C(=O)O)C(=O)N2CCC[C@H]2C(=O)O</t>
  </si>
  <si>
    <t>CHEMBL1200959</t>
  </si>
  <si>
    <t>Methdilazine (FDA, USP, BAN, INN); Methdilazine Hydrochloride (FDA, USP)</t>
  </si>
  <si>
    <t>R06AD04</t>
  </si>
  <si>
    <t>R06AD04 [Respiratory System:Antihistamines For Systemic Use:Antihistamines For Systemic Use:Phenothiazine derivatives]</t>
  </si>
  <si>
    <t>CN1CCC(CN2c3ccccc3Sc4ccccc24)C1</t>
  </si>
  <si>
    <t>CHEMBL415</t>
  </si>
  <si>
    <t>Clomipramine (BAN, INN); Clomipramine Hydrochloride (FDA, USP, JAN, USAN)</t>
  </si>
  <si>
    <t>G-34586</t>
  </si>
  <si>
    <t>Mallinckrodt Llc</t>
  </si>
  <si>
    <t>N06AA04</t>
  </si>
  <si>
    <t>N06AA04 [Nervous System:Psychoanaleptics:Antidepressants:Non-selective monoamine reuptake inhibitors]</t>
  </si>
  <si>
    <t>CN(C)CCCN1c2ccccc2CCc3ccc(Cl)cc13</t>
  </si>
  <si>
    <t>CHEMBL1200623</t>
  </si>
  <si>
    <t>Ethylestrenol (FDA, BAN, INN, USAN); Ethylnandrol (JAN)</t>
  </si>
  <si>
    <t>A14AB02</t>
  </si>
  <si>
    <t>A14AB02 [Alimentary Tract And Metabolism:Anabolic Agents For Systemic Use:Anabolic Steroids:Estren derivatives]</t>
  </si>
  <si>
    <t>CC[C@]1(O)CC[C@H]2[C@@H]3CCC4=CCCC[C@@H]4[C@H]3CC[C@]12C</t>
  </si>
  <si>
    <t>CHEMBL1200821</t>
  </si>
  <si>
    <t>Propyliodone (FDA, USP, BAN, INN, JAN)</t>
  </si>
  <si>
    <t>V08AD03</t>
  </si>
  <si>
    <t>V08AD03 [Various:Contrast Media:X-Ray Contrast Media, Iodinated:Non-watersoluble X-ray contrast media]</t>
  </si>
  <si>
    <t>CCCOC(=O)CN1C=C(I)C(=O)C(=C1)I</t>
  </si>
  <si>
    <t>CHEMBL1200928</t>
  </si>
  <si>
    <t>Zinc Acetate (FDA, USP)</t>
  </si>
  <si>
    <t>Teva Pharmaceuticals Usa Inc; Armour Pharmaceutical Co</t>
  </si>
  <si>
    <t>A16AX05</t>
  </si>
  <si>
    <t>A16AX05 [Alimentary Tract And Metabolism:Other Alimentary Tract And Metabolism Products:Other Alimentary Tract And Metabolism Products:Various alimentary tract and metabolism products]</t>
  </si>
  <si>
    <t>[Zn+2].CC(=O)[O-].CC(=O)[O-]</t>
  </si>
  <si>
    <t>CHEMBL1200600</t>
  </si>
  <si>
    <t>Fluorometholone (FDA, USP, BAN, INN, JAN)</t>
  </si>
  <si>
    <t>D10AA01; C05AA06; S01CB05; S01BA07; D07XB04; D07AB06</t>
  </si>
  <si>
    <t>D10AA01 [Dermatologicals:Anti-Acne Preparations:Anti-Acne Preparations For Topical Use:Corticosteroids, combinations for treatment of acne]; C05AA06 [Cardiovascular System:Vasoprotectives:Agents For Treatment Of Hemorrhoids And Anal :Corticosteroids]; S01CB05 [Sensory Organs:Ophthalmologicals:Antiinflammatory Agents And Antiinfectives In Combination:Corticosteroids/antiinfectives/mydriatics in combination]; S01BA07 [Sensory Organs:Ophthalmologicals:Antiinflammatory Agents:Corticosteroids, plain]; D07XB04 [Dermatologicals:Corticosteroids, Dermatological Preparations:Corticosteroids, Other Combinations:Corticosteroids, moderately potent, other combinations]; D07AB06 [Dermatologicals:Corticosteroids, Dermatological Preparations:Corticosteroids, Plain:Corticosteroids, moderately potent (group II)]</t>
  </si>
  <si>
    <t>C[C@H]1C[C@H]2[C@@H]3CC[C@](O)(C(=O)C)[C@@]3(C)C[C@H](O)[C@]2(F)[C@@]4(C)C=CC(=O)C=C14</t>
  </si>
  <si>
    <t>CHEMBL1441</t>
  </si>
  <si>
    <t>Ethionamide (BAN, FDA, INN, JAN, USAN, USP)</t>
  </si>
  <si>
    <t>1314 TH</t>
  </si>
  <si>
    <t>J04AD03</t>
  </si>
  <si>
    <t>J04AD03 [Antiinfectives For Systemic Use:Antimycobacterials:Drugs For Treatment Of Tuberculosis:Thiocarbamide derivatives]</t>
  </si>
  <si>
    <t>CCc1cc(ccn1)C(=S)N</t>
  </si>
  <si>
    <t>CHEMBL107</t>
  </si>
  <si>
    <t>Colchicine (FDA, JAN, USP)</t>
  </si>
  <si>
    <t>Takeda Pharmaceuticals Usa Inc; Merck And Co Inc</t>
  </si>
  <si>
    <t>M04AC01</t>
  </si>
  <si>
    <t>M04AC01 [Musculo-Skeletal System:Antigout Preparations:Antigout Preparations:Preparations with no effect on uric acid metabolism]</t>
  </si>
  <si>
    <t>COC1=CC=C2C(=CC1=O)[C@H](CCc3cc(OC)c(OC)c(OC)c23)NC(=O)C</t>
  </si>
  <si>
    <t>CHEMBL1200622</t>
  </si>
  <si>
    <t>Paricalcitol (FDA, USP, INN, USAN)</t>
  </si>
  <si>
    <t>Compound 49510</t>
  </si>
  <si>
    <t>H05BX02</t>
  </si>
  <si>
    <t>H05BX02 [Systemic Hormonal Preparations, Excl. :Calcium Homeostasis:Anti-Parathyroid Agents:Other anti-parathyroid agents]</t>
  </si>
  <si>
    <t>C[C@H](\C=C\[C@H](C)C(C)(C)O)[C@H]1CC[C@H]2\C(=C\C=C3C[C@@H](O)C[C@H](O)C3)\CCC[C@]12C</t>
  </si>
  <si>
    <t>CHEMBL1252</t>
  </si>
  <si>
    <t>Abarelix (FDA, INN, USAN)</t>
  </si>
  <si>
    <t>PPI-149; R-3827</t>
  </si>
  <si>
    <t>Speciality European Pharma Ltd</t>
  </si>
  <si>
    <t>L02BX01</t>
  </si>
  <si>
    <t>L02BX01 [Antineoplastic And Immunomodulating Agents:Endocrine Therapy:Hormone Antagonists And Related Agents:Other hormone antagonists and related agents]</t>
  </si>
  <si>
    <t>Antagonist (LHRH); Gonad-Stimulating Principle</t>
  </si>
  <si>
    <t>CC(C)C[C@H](NC(=O)[C@@H](CC(=O)N)NC(=O)[C@H](Cc1ccc(O)cc1)N(C)C(=O)[C@H](CO)NC(=O)[C@@H](Cc2cccnc2)NC(=O)[C@@H](Cc3ccc(Cl)cc3)NC(=O)[C@@H](Cc4ccc5ccccc5c4)NC(=O)C)C(=O)N[C@@H](CCCCNC(C)C)C(=O)N6CCC[C@H]6C(=O)N[C@H](C)C(=O)N</t>
  </si>
  <si>
    <t>CHEMBL434394</t>
  </si>
  <si>
    <t>Nebivolol (BAN, USAN, INN); Nebivolol Hydrochloride (FDA, USAN)</t>
  </si>
  <si>
    <t>R-65824; Ro-67555</t>
  </si>
  <si>
    <t>Janssen; Forest Laboratories Inc</t>
  </si>
  <si>
    <t>C07AB12</t>
  </si>
  <si>
    <t>C07AB12 [Cardiovascular System:Beta Blocking Agents:Beta Blocking Agents:Beta blocking agents, selective]</t>
  </si>
  <si>
    <t>Antihypertensive (beta-blocker)</t>
  </si>
  <si>
    <t>OC(CNCC(O)C1CCc2cc(F)ccc2O1)C3CCc4cc(F)ccc4O3</t>
  </si>
  <si>
    <t>CHEMBL196</t>
  </si>
  <si>
    <t>Ascorbic Acid (BAN, INN, JAN, USP, FDA); Calcium Ascorbate (USP)</t>
  </si>
  <si>
    <t>Hospira Inc; Hoffmann La Roche Inc; Astrazeneca Lp; Abraxis Pharmaceutical Products; Salix Pharmaceuticals Inc</t>
  </si>
  <si>
    <t>S01XA15; G01AD03; A11GA01</t>
  </si>
  <si>
    <t>S01XA15 [Sensory Organs:Ophthalmologicals:Other Ophthalmologicals:Other ophthalmologicals]; G01AD03 [Genito Urinary System And Sex Hormones:Gynecological Antiinfectives And Antiseptics:Antiinfectives And Antiseptics, Excl. Combinations:Organic acids]; A11GA01 [Alimentary Tract And Metabolism:Vitamins:Ascorbic Acid (Vitamin C), Incl. Combinations:Ascorbic acid (vitamin C), plain]</t>
  </si>
  <si>
    <t>Acidifier (urlnary); Vitamin (antiscorbutic); Nutritional Supplement</t>
  </si>
  <si>
    <t>OC[C@H](O)[C@H]1OC(=O)C(=C1O)O</t>
  </si>
  <si>
    <t>CHEMBL1200680</t>
  </si>
  <si>
    <t>Selenium Sulfide (FDA, USP)</t>
  </si>
  <si>
    <t>Chattem Inc</t>
  </si>
  <si>
    <t>D01AE13</t>
  </si>
  <si>
    <t>D01AE13 [Dermatologicals:Antifungals For Dermatological Use:Antifungals For Topical Use:Other antifungals for topical use]</t>
  </si>
  <si>
    <t>Antifungal; Antiseborrheic</t>
  </si>
  <si>
    <t>S=[Se]=S</t>
  </si>
  <si>
    <t>CHEMBL1549</t>
  </si>
  <si>
    <t>Hydrocortisone Cypionate (USP, FDA)</t>
  </si>
  <si>
    <t>C[C@]12CCC(=O)C=C1CC[C@H]3[C@@H]4CC[C@](O)(C(=O)COC(=O)CCC5CCCC5)[C@@]4(C)C[C@H](O)[C@H]23</t>
  </si>
  <si>
    <t>CHEMBL473417</t>
  </si>
  <si>
    <t>Vismodegib (FDA, INN, USAN)</t>
  </si>
  <si>
    <t>L01XX43</t>
  </si>
  <si>
    <t>L01XX43 [Antineoplastic And Immunomodulating Agents:Antineoplastic Agents:Other Antineoplastic Agents:Other antineoplastic agents]</t>
  </si>
  <si>
    <t>CS(=O)(=O)c1ccc(C(=O)Nc2ccc(Cl)c(c2)c3ccccn3)c(Cl)c1</t>
  </si>
  <si>
    <t>CHEMBL1201562</t>
  </si>
  <si>
    <t>Interferon Beta-1a (BAN, FDA, USAN, INN)</t>
  </si>
  <si>
    <t>Serono Inc; Biogen Inc</t>
  </si>
  <si>
    <t>L03AB07</t>
  </si>
  <si>
    <t>L03AB07 [Antineoplastic And Immunomodulating Agents:Immunostimulants:Immunostimulants:Interferons]</t>
  </si>
  <si>
    <t>CHEMBL182</t>
  </si>
  <si>
    <t>Ganciclovir (BAN, JAN, USAN, USP, FDA, INN); Ganciclovir Sodium (FDA, USAN)</t>
  </si>
  <si>
    <t>BW-759U; RS-21592; RS-21592 Sodium</t>
  </si>
  <si>
    <t>Roche Palo Alto Llc; Bausch And Lomb Inc</t>
  </si>
  <si>
    <t>J05AB06; S01AD09</t>
  </si>
  <si>
    <t>J05AB06 [Antiinfectives For Systemic Use:Antivirals For Systemic Use:Direct Acting Antivirals:Nucleosides and nucleotides excl. reverse transcriptase inhibitors]; S01AD09 [Sensory Organs:Ophthalmologicals:Antiinfectives:Antivirals]</t>
  </si>
  <si>
    <t>NC1=Nc2c(ncn2COC(CO)CO)C(=O)N1</t>
  </si>
  <si>
    <t>CHEMBL597</t>
  </si>
  <si>
    <t>Phentolamine (BAN, INN); Phentolamine Hydrochloride (MI, USP); Phentolamine Mesylate (FDA, USP); Phentolamine Mesilate (INN, JAN)</t>
  </si>
  <si>
    <t>Septodont Holding Sas; Novartis Pharmaceuticals Corp; Ciba-Geigy</t>
  </si>
  <si>
    <t>V03AB36; C04AB01</t>
  </si>
  <si>
    <t>V03AB36 [Various:All Other Therapeutic Products:All Other Therapeutic Products:Antidotes]; C04AB01 [Cardiovascular System:Peripheral Vasodilators:Peripheral Vasodilators:Imidazoline derivatives]</t>
  </si>
  <si>
    <t>Cc1ccc(cc1)N(CC2=NCCN2)c3cccc(O)c3</t>
  </si>
  <si>
    <t>CHEMBL1651906</t>
  </si>
  <si>
    <t>Streptozocin (FDA, INN, USAN)</t>
  </si>
  <si>
    <t>U-9889</t>
  </si>
  <si>
    <t>Teva Parenteral Medicines Inc</t>
  </si>
  <si>
    <t>L01AD04</t>
  </si>
  <si>
    <t>L01AD04 [Antineoplastic And Immunomodulating Agents:Antineoplastic Agents:Alkylating Agents:Nitrosoureas]</t>
  </si>
  <si>
    <t>CN(N=O)C(=O)N[C@H]1C(O)O[C@H](CO)[C@@H](O)[C@@H]1O</t>
  </si>
  <si>
    <t>CHEMBL2028850</t>
  </si>
  <si>
    <t>Icatibant (INN); Icatibant Acetate (FDA, USAN)</t>
  </si>
  <si>
    <t>HOE-140</t>
  </si>
  <si>
    <t>Shire Orphan Therapies Inc</t>
  </si>
  <si>
    <t>B06AC02</t>
  </si>
  <si>
    <t>B06AC02 [Blood And Blood Forming Organs:Other Hematological Agents:Other Hematological Agents:Drugs used in hereditary angioedema]</t>
  </si>
  <si>
    <t>N[C@H](CCCNC(=N)N)C(=O)N[C@@H](CCCNC(=N)N)C(=O)N1CCC[C@H]1C(=O)N2C[C@H](O)C[C@H]2C(=O)NCC(=O)N[C@@H](Cc3cccs3)C(=O)N[C@@H](CO)C(=O)N4Cc5ccccc5C[C@@H]4C(=O)N6[C@H]7CCCC[C@H]7C[C@H]6C(=O)N[C@@H](CCCNC(=N)N)C(=O)O</t>
  </si>
  <si>
    <t>CHEMBL13</t>
  </si>
  <si>
    <t>Metoprolol (BAN, INN, USAN); Metoprolol Succinate (FDA, USP, USAN); Metoprolol Fumarate (FDA, USP, USAN); Metoprolol Tartrate (FDA, USP, JAN, USAN)</t>
  </si>
  <si>
    <t>H 93/26 Succinate; H-93/26; CGP-2175C; CGP-2175E</t>
  </si>
  <si>
    <t>Us Pharmaceuticals Holdings I Llc; Novartis Pharmaceuticals Corp; Astrazeneca Lp</t>
  </si>
  <si>
    <t>C07AB02; C07AB52</t>
  </si>
  <si>
    <t>C07AB02 [Cardiovascular System:Beta Blocking Agents:Beta Blocking Agents:Beta blocking agents, selective]; C07AB52 [Cardiovascular System:Beta Blocking Agents:Beta Blocking Agents:Beta blocking agents, selective]</t>
  </si>
  <si>
    <t>Anti-Adrenergic (beta-receptor); Anti-Anginal; Antihypertensive</t>
  </si>
  <si>
    <t>COCCc1ccc(OCC(O)CNC(C)C)cc1</t>
  </si>
  <si>
    <t>CHEMBL137</t>
  </si>
  <si>
    <t>Metronidazole (BAN, FDA, INN, JAN, USAN, USP); Metronidazole Hydrochloride (FDA, USAN); Metronidazole Benzoate (BAN, USP)</t>
  </si>
  <si>
    <t>BAY-5360; BAYER-5360; RP-8823; SC-32642</t>
  </si>
  <si>
    <t>Baxter Healthcare Corp; B Braun Medical Inc; Aptalis Pharma Us Inc; Abbott Laboratories Pharmaceutical Products Div; Pfizer Inc</t>
  </si>
  <si>
    <t>J01XD01; A01AB17; P01AB01; D06BX01; G01AF01</t>
  </si>
  <si>
    <t>J01XD01 [Antiinfectives For Systemic Use:Antibacterials For Systemic Use:Other Antibacterials:Imidazole derivatives]; A01AB17 [Alimentary Tract And Metabolism:Stomatological Preparations:Stomatological Preparations:Antiinfectives and antiseptics for local oral treatment]; P01AB01 [Antiparasitic Products, Insecticides And Repellents:Antiprotozoals:Agents Against Amoebiasis And Other Protozoal Diseases:Nitroimidazole derivatives]; D06BX01 [Dermatologicals:Antibiotics And Chemotherapeutics For Dermatological Use:Chemotherapeutics For Topical Use:Other chemotherapeutics]; G01AF01 [Genito Urinary System And Sex Hormones:Gynecological Antiinfectives And Antiseptics:Antiinfectives And Antiseptics, Excl. Combinations:Imidazole derivatives]</t>
  </si>
  <si>
    <t>Antiprotozoal (trichomonas); Antibacterial</t>
  </si>
  <si>
    <t>Cc1ncc([N+](=O)[O-])n1CCO</t>
  </si>
  <si>
    <t>CHEMBL1201139</t>
  </si>
  <si>
    <t>Megestrol Acetate (FDA, USP, USAN); Megestrol (BAN, INN)</t>
  </si>
  <si>
    <t>5071; BDH-1298; SC-10363</t>
  </si>
  <si>
    <t>Par Pharmaceutical Inc; Bristol Myers Squibb</t>
  </si>
  <si>
    <t>G03DB02; G03AC05; L02AB01</t>
  </si>
  <si>
    <t>G03DB02 [Genito Urinary System And Sex Hormones:Sex Hormones And Modulators Of The Genital System:Progestogens:Pregnadien derivatives]; G03AC05 [Genito Urinary System And Sex Hormones:Sex Hormones And Modulators Of The Genital System:Hormonal Contraceptives For Systemic Use:Progestogens]; L02AB01 [Antineoplastic And Immunomodulating Agents:Endocrine Therapy:Hormones And Related Agents:Progestogens]</t>
  </si>
  <si>
    <t>CC(=O)O[C@@]1(CC[C@H]2[C@@H]3C=C(C)C4=CC(=O)CC[C@]4(C)[C@H]3CC[C@]12C)C(=O)C</t>
  </si>
  <si>
    <t>CHEMBL1201288</t>
  </si>
  <si>
    <t>Dantrolene (BAN, INN, USAN); Dantrolene Sodium (BAN, JAN, USAN, FDA)</t>
  </si>
  <si>
    <t>F-368; F-440</t>
  </si>
  <si>
    <t>M03CA01</t>
  </si>
  <si>
    <t>M03CA01 [Musculo-Skeletal System:Muscle Relaxants:Muscle Relaxants, Directly Acting Agents:Dantrolene and derivatives]</t>
  </si>
  <si>
    <t>[O-][N+](=O)c1ccc(cc1)c2oc(\C=N\N3CC(=O)NC3=O)cc2</t>
  </si>
  <si>
    <t>CHEMBL22587</t>
  </si>
  <si>
    <t>Itraconazole (BAN, FDA, INN, JAN, USAN)</t>
  </si>
  <si>
    <t>R-51211</t>
  </si>
  <si>
    <t>Merz Pharmaceuticals Llc; Janssen Pharmaceuticals Inc</t>
  </si>
  <si>
    <t>J02AC02</t>
  </si>
  <si>
    <t>J02AC02 [Antiinfectives For Systemic Use:Antimycotics For Systemic Use:Antimycotics For Systemic Use:Triazole derivatives]</t>
  </si>
  <si>
    <t>CCC(C)N1N=CN(C1=O)c2ccc(cc2)N3CCN(CC3)c4ccc(OC[C@H]5CO[C@@](Cn6cncn6)(O5)c7ccc(Cl)cc7Cl)cc4</t>
  </si>
  <si>
    <t>CHEMBL1201064</t>
  </si>
  <si>
    <t>Fluorometholone Acetate (FDA, USAN)</t>
  </si>
  <si>
    <t>U-17323</t>
  </si>
  <si>
    <t>D10AA01; S01CB05; C05AA06; S01BA07; D07XB04; D07AB06</t>
  </si>
  <si>
    <t>D10AA01 [Dermatologicals:Anti-Acne Preparations:Anti-Acne Preparations For Topical Use:Corticosteroids, combinations for treatment of acne]; S01CB05 [Sensory Organs:Ophthalmologicals:Antiinflammatory Agents And Antiinfectives In Combination:Corticosteroids/antiinfectives/mydriatics in combination]; C05AA06 [Cardiovascular System:Vasoprotectives:Agents For Treatment Of Hemorrhoids And Anal :Corticosteroids]; S01BA07 [Sensory Organs:Ophthalmologicals:Antiinflammatory Agents:Corticosteroids, plain]; D07XB04 [Dermatologicals:Corticosteroids, Dermatological Preparations:Corticosteroids, Other Combinations:Corticosteroids, moderately potent, other combinations]; D07AB06 [Dermatologicals:Corticosteroids, Dermatological Preparations:Corticosteroids, Plain:Corticosteroids, moderately potent (group II)]</t>
  </si>
  <si>
    <t>C[C@H]1C[C@H]2[C@@H]3CC[C@](OC(=O)C)(C(=O)C)[C@@]3(C)C[C@H](O)[C@]2(F)[C@@]4(C)C=CC(=O)C=C14</t>
  </si>
  <si>
    <t>CHEMBL12856</t>
  </si>
  <si>
    <t>Amrinone (BAN, JAN, INN); Inamrinone (USP, USAN); Inamrinone Lactate (FDA)</t>
  </si>
  <si>
    <t>WIN-40680</t>
  </si>
  <si>
    <t>C01CE01</t>
  </si>
  <si>
    <t>C01CE01 [Cardiovascular System:Cardiac Therapy:Cardiac Stimulants Excl. Cardiac Glycosides:Phosphodiesterase inhibitors]</t>
  </si>
  <si>
    <t>NC1=CC(=CNC1=O)c2ccncc2</t>
  </si>
  <si>
    <t>CHEMBL270190</t>
  </si>
  <si>
    <t>Alvimopan (BAN, FDA, INN, USAN)</t>
  </si>
  <si>
    <t>ADL 8-2698</t>
  </si>
  <si>
    <t>A06AH02</t>
  </si>
  <si>
    <t>A06AH02 [Alimentary Tract And Metabolism:Drugs For Constipation:Drugs For Constipation:Peripheral opioid receptor antagonists]</t>
  </si>
  <si>
    <t>C[C@H]1CN(C[C@H](Cc2ccccc2)C(=O)NCC(=O)O)CC[C@@]1(C)c3cccc(O)c3</t>
  </si>
  <si>
    <t>CHEMBL9</t>
  </si>
  <si>
    <t>Norfloxacin (BAN, FDA, INN, JAN, USAN, USP)</t>
  </si>
  <si>
    <t>MK-366</t>
  </si>
  <si>
    <t>J01MA06; S01AE02</t>
  </si>
  <si>
    <t>J01MA06 [Antiinfectives For Systemic Use:Antibacterials For Systemic Use:Quinolone Antibacterials:Fluoroquinolones]; S01AE02 [Sensory Organs:Ophthalmologicals:Antiinfectives:Fluoroquinolones]</t>
  </si>
  <si>
    <t>CCN1C=C(C(=O)O)C(=O)c2cc(F)c(cc12)N3CCNCC3</t>
  </si>
  <si>
    <t>CHEMBL467</t>
  </si>
  <si>
    <t>Hydroxycarbamide (INN); Hydroxyurea (BAN, FDA, USAN, USP)</t>
  </si>
  <si>
    <t>SQ-1089</t>
  </si>
  <si>
    <t>L01XX05</t>
  </si>
  <si>
    <t>L01XX05 [Antineoplastic And Immunomodulating Agents:Antineoplastic Agents:Other Antineoplastic Agents:Other antineoplastic agents]</t>
  </si>
  <si>
    <t>NC(=O)NO</t>
  </si>
  <si>
    <t>CHEMBL2108546</t>
  </si>
  <si>
    <t>Pegaspargase (FDA, INN, USAN)</t>
  </si>
  <si>
    <t>Sigma Tau; Enzon</t>
  </si>
  <si>
    <t>L01XX24</t>
  </si>
  <si>
    <t>L01XX24 [Antineoplastic And Immunomodulating Agents:Antineoplastic Agents:Other Antineoplastic Agents:Other antineoplastic agents]</t>
  </si>
  <si>
    <t>CHEMBL1963684</t>
  </si>
  <si>
    <t>Peginesatide Acetate (FDA, USAN)</t>
  </si>
  <si>
    <t>Affymax Inc</t>
  </si>
  <si>
    <t>CHEMBL2109287</t>
  </si>
  <si>
    <t>Nofetumomab (FDA); Technetium (99mTc) Nofetumomab Merpentan (INN); Technetium Tc 99m Nofetumomab Merpentan (USP)</t>
  </si>
  <si>
    <t>Dupont Merck; Boehringer Ingelheim</t>
  </si>
  <si>
    <t>CHEMBL2048484</t>
  </si>
  <si>
    <t>Canagliflozin (USAN, FDA, INN)</t>
  </si>
  <si>
    <t>JNJ-24831754-ZAE; JNJ-28431754; JNJ-28431754-AAA; TA-7284</t>
  </si>
  <si>
    <t>Cc1ccc(cc1Cc2ccc(s2)c3ccc(F)cc3)[C@@H]4O[C@H](CO)[C@@H](O)[C@H](O)[C@H]4O</t>
  </si>
  <si>
    <t>CHEMBL2095208</t>
  </si>
  <si>
    <t>Cobicistat (FDA, INN, USAN)</t>
  </si>
  <si>
    <t>V03AX03</t>
  </si>
  <si>
    <t>V03AX03 [Various:All Other Therapeutic Products:All Other Therapeutic Products:Other therapeutic products]</t>
  </si>
  <si>
    <t>CC(C)c1nc(CN(C)C(=O)N[C@@H](CCN2CCOCC2)C(=O)N[C@H](CC[C@H](Cc3ccccc3)NC(=O)OCc4cncs4)Cc5ccccc5)cs1</t>
  </si>
  <si>
    <t>CHEMBL35228</t>
  </si>
  <si>
    <t>Pyronaridine</t>
  </si>
  <si>
    <t>COc1ccc2nc3cc(Cl)ccc3c(Nc4cc(CN5CCCC5)c(O)c(CN6CCCC6)c4)c2n1</t>
  </si>
  <si>
    <t>CHEMBL1256</t>
  </si>
  <si>
    <t>Isoflurane (BAN, FDA, INN, JAN, USAN, USP)</t>
  </si>
  <si>
    <t>Compound 469</t>
  </si>
  <si>
    <t>N01AB06</t>
  </si>
  <si>
    <t>N01AB06 [Nervous System:Anesthetics:Anesthetics, General:Halogenated hydrocarbons]</t>
  </si>
  <si>
    <t>FC(F)OC(Cl)C(F)(F)F</t>
  </si>
  <si>
    <t>CHEMBL1200691</t>
  </si>
  <si>
    <t>Magnesium Acetate (FDA); Magnesium Acetate Tetrahydrate (FDA)</t>
  </si>
  <si>
    <t>Hospira Inc; Baxter Healthcare Corp; B Braun Medical Inc; Abbott Laboratories Pharmaceutical Products Div</t>
  </si>
  <si>
    <t>[Mg+2].CC(=O)[O-].CC(=O)[O-]</t>
  </si>
  <si>
    <t>CHEMBL1201410</t>
  </si>
  <si>
    <t>Technetium Tc 99m Albumin (USP); Technetium Tc-99m Albumin Kit (FDA)</t>
  </si>
  <si>
    <t>CHEMBL1201520</t>
  </si>
  <si>
    <t>Urofollitropin (BAN, FDA, USAN, INN)</t>
  </si>
  <si>
    <t>Serono Laboratories Inc; Ferring Pharmaceuticals Inc</t>
  </si>
  <si>
    <t>G03GA04</t>
  </si>
  <si>
    <t>G03GA04 [Genito Urinary System And Sex Hormones:Sex Hormones And Modulators Of The Genital System:Gonadotropins And Other Ovulation Stimulants:Gonadotropins]</t>
  </si>
  <si>
    <t>Hormone (follicle-stimulating)</t>
  </si>
  <si>
    <t>CHEMBL1201653</t>
  </si>
  <si>
    <t>Insulin Zinc Susp Purified Pork (FDA)</t>
  </si>
  <si>
    <t>CHEMBL1201825</t>
  </si>
  <si>
    <t>Ranibizumab (BAN, FDA, INN, USAN)</t>
  </si>
  <si>
    <t>FAB-12 Variant Y0317; RG-3645; Rhufab</t>
  </si>
  <si>
    <t>S01LA04</t>
  </si>
  <si>
    <t>S01LA04 [Sensory Organs:Ophthalmologicals:Ocular Vascular Disorder Agents:Antineovascularisation agents]</t>
  </si>
  <si>
    <t>CHEMBL850</t>
  </si>
  <si>
    <t>Sparfloxacin (BAN, FDA, INN, JAN, USAN)</t>
  </si>
  <si>
    <t>AT-4140; CI-978</t>
  </si>
  <si>
    <t>Mylan Pharmaceuticals Inc</t>
  </si>
  <si>
    <t>J01MA09</t>
  </si>
  <si>
    <t>J01MA09 [Antiinfectives For Systemic Use:Antibacterials For Systemic Use:Quinolone Antibacterials:Fluoroquinolones]</t>
  </si>
  <si>
    <t>C[C@@H]1CN(C[C@H](C)N1)c2c(F)c(N)c3C(=O)C(=CN(C4CC4)c3c2F)C(=O)O</t>
  </si>
  <si>
    <t>CHEMBL1200627</t>
  </si>
  <si>
    <t>Propiolactone (FDA, BAN, INN, USAN)</t>
  </si>
  <si>
    <t>O=C1CCO1</t>
  </si>
  <si>
    <t>CHEMBL44354</t>
  </si>
  <si>
    <t>Ceftazidime (FDA, USP, BAN, INN, JAN, USAN); Ceftazidime Sodium (FDA)</t>
  </si>
  <si>
    <t>GR-20263; LY-139381</t>
  </si>
  <si>
    <t>GlaxoSmithKline; Covis Pharma Sarl; B Braun Medical Inc</t>
  </si>
  <si>
    <t>J01DD02</t>
  </si>
  <si>
    <t>J01DD02 [Antiinfectives For Systemic Use:Antibacterials For Systemic Use:Other Beta-Lactam Antibacterials:Third-generation cephalosporins]</t>
  </si>
  <si>
    <t>CC(C)(O\N=C(/C(=O)N[C@H]1[C@H]2SCC(=C(N2C1=O)C(=O)[O-])C[n+]3ccccc3)\c4csc(N)n4)C(=O)O</t>
  </si>
  <si>
    <t>CHEMBL1592</t>
  </si>
  <si>
    <t>Quinapril (BAN, INN, USP); Quinapril Hydrochloride (FDA, USP, USAN)</t>
  </si>
  <si>
    <t>CI-906</t>
  </si>
  <si>
    <t>C09AA06</t>
  </si>
  <si>
    <t>C09AA06 [Cardiovascular System:Agents Acting On The Renin-Angiotensin System:Ace Inhibitors, Plain:ACE inhibitors, plain]</t>
  </si>
  <si>
    <t>CCOC(=O)[C@H](CCc1ccccc1)N[C@@H](C)C(=O)N2Cc3ccccc3C[C@H]2C(=O)O</t>
  </si>
  <si>
    <t>CHEMBL439</t>
  </si>
  <si>
    <t>Sulfadiazine (Trisulfapyrimidines) (FDA); Sulfadiazine (BAN, FDA, INN, JAN, USP); Silver Sulfadiazine (FDA); Sulfadiazine Silver (JAN); Sulfadiazine, Silver (USAN, USP); Sulfadiazine Sodium (FDA, USP, INN)</t>
  </si>
  <si>
    <t>Eli Lilly And Co; Dr Reddys Laboratories Louisiana Llc; Bristol Myers Squibb Co; Abbvie Inc; King Pharmaceuticals Inc</t>
  </si>
  <si>
    <t>J01EC02; D06BA01; D06BA51</t>
  </si>
  <si>
    <t>J01EC02 [Antiinfectives For Systemic Use:Antibacterials For Systemic Use:Sulfonamides And Trimethoprim:Intermediate-acting sulfonamides]; D06BA01 [Dermatologicals:Antibiotics And Chemotherapeutics For Dermatological Use:Chemotherapeutics For Topical Use:Sulfonamides]; D06BA51 [Dermatologicals:Antibiotics And Chemotherapeutics For Dermatological Use:Chemotherapeutics For Topical Use:Sulfonamides]</t>
  </si>
  <si>
    <t>Nc1ccc(cc1)S(=O)(=O)Nc2ncccn2</t>
  </si>
  <si>
    <t>CHEMBL934</t>
  </si>
  <si>
    <t>Metyrapone (BAN, FDA, INN, JAN, USAN, USP); Metyrapone Tartrate (USAN)</t>
  </si>
  <si>
    <t>SU-4885</t>
  </si>
  <si>
    <t>Hra Pharma Llc; Ciba-Geigy</t>
  </si>
  <si>
    <t>V04CD01</t>
  </si>
  <si>
    <t>V04CD01 [Various:Diagnostic Agents:Other Diagnostic Agents:Tests for pituitary function]</t>
  </si>
  <si>
    <t>Diagnostic Aid (pituitary function determination)</t>
  </si>
  <si>
    <t>CC(C)(C(=O)c1cccnc1)c2cccnc2</t>
  </si>
  <si>
    <t>CHEMBL1100</t>
  </si>
  <si>
    <t>Paramethadione (BAN, FDA, INN, USP)</t>
  </si>
  <si>
    <t>N03AC01</t>
  </si>
  <si>
    <t>N03AC01 [Nervous System:Antiepileptics:Antiepileptics:Oxazolidine derivatives]</t>
  </si>
  <si>
    <t>CCC1(C)OC(=O)N(C)C1=O</t>
  </si>
  <si>
    <t>CHEMBL1102</t>
  </si>
  <si>
    <t>Glutethimide (BAN, FDA, INN, USP)</t>
  </si>
  <si>
    <t>N05CE01</t>
  </si>
  <si>
    <t>N05CE01 [Nervous System:Psycholeptics:Hypnotics And Sedatives:Piperidinedione derivatives]</t>
  </si>
  <si>
    <t>CCC1(CCC(=O)NC1=O)c2ccccc2</t>
  </si>
  <si>
    <t>CHEMBL871</t>
  </si>
  <si>
    <t>Etidronic Acid (BAN, INN, USAN); Etidronate Disodium (FDA, USP, JAN, USAN)</t>
  </si>
  <si>
    <t>Procter And Gamble Pharmaceuticals Inc Sub Procter And Gamble Co; Mgi Pharma Inc</t>
  </si>
  <si>
    <t>M05BA01</t>
  </si>
  <si>
    <t>M05BA01 [Musculo-Skeletal System:Drugs For Treatment Of Bone Diseases:Drugs Affecting Bone Structure And Mineralization:Bisphosphonates]</t>
  </si>
  <si>
    <t>Regulator (calcium); Bone Resorption Inhibitor</t>
  </si>
  <si>
    <t>CC(O)(P(=O)(O)O)P(=O)(O)O</t>
  </si>
  <si>
    <t>CHEMBL93</t>
  </si>
  <si>
    <t>Zileuton (BAN, FDA, INN, USAN, USP)</t>
  </si>
  <si>
    <t>A-64077; ABBOTT-64077</t>
  </si>
  <si>
    <t>CC(N(O)C(=O)N)c1cc2ccccc2s1</t>
  </si>
  <si>
    <t>CHEMBL186</t>
  </si>
  <si>
    <t>Cefepime (BAN, USAN, INN); Cefepime Hydrochloride (FDA, USP, USAN)</t>
  </si>
  <si>
    <t>BMY-28142</t>
  </si>
  <si>
    <t>Squibb; Hospira Inc; Baxter Healthcare Corp; B Braun Medical Inc</t>
  </si>
  <si>
    <t>J01DE01</t>
  </si>
  <si>
    <t>J01DE01 [Antiinfectives For Systemic Use:Antibacterials For Systemic Use:Other Beta-Lactam Antibacterials:Fourth-generation cephalosporins]</t>
  </si>
  <si>
    <t>CO\N=C(/C(=O)N[C@H]1[C@H]2SCC(=C(N2C1=O)C(=O)[O-])C[N+]3(C)CCCC3)\c4csc(N)n4</t>
  </si>
  <si>
    <t>CHEMBL18442</t>
  </si>
  <si>
    <t>Plerixafor (FDA, INN, USAN)</t>
  </si>
  <si>
    <t>AMD-3100</t>
  </si>
  <si>
    <t>CXCR4 antagonists</t>
  </si>
  <si>
    <t>L03AX16</t>
  </si>
  <si>
    <t>L03AX16 [Antineoplastic And Immunomodulating Agents:Immunostimulants:Immunostimulants:Other immunostimulants]</t>
  </si>
  <si>
    <t>C(N1CCCNCCNCCCNCC1)c2ccc(CN3CCCNCCNCCCNCC3)cc2</t>
  </si>
  <si>
    <t>CHEMBL1200733</t>
  </si>
  <si>
    <t>Desflurane (FDA, USP, INN, USAN)</t>
  </si>
  <si>
    <t>I-653</t>
  </si>
  <si>
    <t>N01AB07</t>
  </si>
  <si>
    <t>N01AB07 [Nervous System:Anesthetics:Anesthetics, General:Halogenated hydrocarbons]</t>
  </si>
  <si>
    <t>FC(F)OC(F)C(F)(F)F</t>
  </si>
  <si>
    <t>CHEMBL1200394</t>
  </si>
  <si>
    <t>Ethanolamine Oleate (FDA, USAN)</t>
  </si>
  <si>
    <t>CCCCCCCC\C=C/CCCCCCC([NH3+])(CO)C(=O)[O-]</t>
  </si>
  <si>
    <t>CHEMBL1741</t>
  </si>
  <si>
    <t>Clarithromycin (BAN, FDA, INN, JAN, USAN, USP)</t>
  </si>
  <si>
    <t>A-56268; ABBOTT-56268; TE-031</t>
  </si>
  <si>
    <t>Takeda Pharmaceuticals Usa Inc; Gastroentero Logic Llc; Abbvie Inc</t>
  </si>
  <si>
    <t>J01FA09</t>
  </si>
  <si>
    <t>J01FA09 [Antiinfectives For Systemic Use:Antibacterials For Systemic Use:Macrolides, Lincosamides And Streptogramins:Macrolides]</t>
  </si>
  <si>
    <t>CC[C@H]1OC(=O)[C@H](C)[C@@H](O[C@H]2C[C@@](C)(OC)[C@@H](O)[C@H](C)O2)[C@H](C)[C@@H](O[C@@H]3O[C@H](C)C[C@@H]([C@H]3O)N(C)C)[C@@](C)(C[C@@H](C)C(=O)[C@H](C)[C@@H](O)[C@]1(C)O)OC</t>
  </si>
  <si>
    <t>CHEMBL729</t>
  </si>
  <si>
    <t>Lopinavir (BAN, FDA, INN, USAN)</t>
  </si>
  <si>
    <t>A-157378-0; A-157378.0; ABT-378</t>
  </si>
  <si>
    <t>J05AR10</t>
  </si>
  <si>
    <t>J05AR10 [Antiinfectives For Systemic Use:Antivirals For Systemic Use:Direct Acting Antivirals:Antivirals for treatment of HIV infections, combinations]</t>
  </si>
  <si>
    <t>CC(C)[C@H](N1CCCNC1=O)C(=O)N[C@H](C[C@H](O)[C@H](Cc2ccccc2)NC(=O)COc3c(C)cccc3C)Cc4ccccc4</t>
  </si>
  <si>
    <t>CHEMBL1668</t>
  </si>
  <si>
    <t>Rescinnamine (MI, NF, BAN, FDA, INN, JAN)</t>
  </si>
  <si>
    <t>C02AA01</t>
  </si>
  <si>
    <t>C02AA01 [Cardiovascular System:Antihypertensives:Antiadrenergic Agents, Centrally Acting:Rauwolfia alkaloids]</t>
  </si>
  <si>
    <t>CO[C@H]1[C@@H](C[C@@H]2CN3CCc4c([nH]c5cc(OC)ccc45)[C@H]3C[C@@H]2[C@@H]1C(=O)OC)OC(=O)\C=C\c6cc(OC)c(OC)c(OC)c6</t>
  </si>
  <si>
    <t>CHEMBL1752</t>
  </si>
  <si>
    <t>Diprophylline (DCF, BAN, INN, JAN); Dyphylline (FDA, USP)</t>
  </si>
  <si>
    <t>R03DA01; R03DA51</t>
  </si>
  <si>
    <t>R03DA01 [Respiratory System:Drugs For Obstructive Airway Diseases:Other Systemic Drugs For Obstructive Airway Diseases:Xanthines]; R03DA51 [Respiratory System:Drugs For Obstructive Airway Diseases:Other Systemic Drugs For Obstructive Airway Diseases:Xanthines]</t>
  </si>
  <si>
    <t>CN1C(=O)N(C)c2ncn(CC(O)CO)c2C1=O</t>
  </si>
  <si>
    <t>CHEMBL1201463</t>
  </si>
  <si>
    <t>Codeine Polistirex (FDA, USAN)</t>
  </si>
  <si>
    <t>R05DA04</t>
  </si>
  <si>
    <t>R05DA04 [Respiratory System:Cough And Cold Preparations:Cough Suppressants, Excl. Combinations With Expectorants:Opium alkaloids and derivatives]</t>
  </si>
  <si>
    <t>CHEMBL1405</t>
  </si>
  <si>
    <t>Estrone (BAN, FDA, INN, USP)</t>
  </si>
  <si>
    <t>G03CA07; G03CC04</t>
  </si>
  <si>
    <t>G03CA07 [Genito Urinary System And Sex Hormones:Sex Hormones And Modulators Of The Genital System:Estrogens:Natural and semisynthetic estrogens, plain]; G03CC04 [Genito Urinary System And Sex Hormones:Sex Hormones And Modulators Of The Genital System:Estrogens:Estrogens, combinations with other drugs]</t>
  </si>
  <si>
    <t>C[C@]12CC[C@H]3[C@@H](CCc4cc(O)ccc34)[C@@H]1CCC2=O</t>
  </si>
  <si>
    <t>CHEMBL1463</t>
  </si>
  <si>
    <t>Flucytosine (BAN, FDA, INN, JAN, USAN, USP)</t>
  </si>
  <si>
    <t>Ro-2-9915; Ro-29915</t>
  </si>
  <si>
    <t>J02AX01; D01AE21</t>
  </si>
  <si>
    <t>J02AX01 [Antiinfectives For Systemic Use:Antimycotics For Systemic Use:Antimycotics For Systemic Use:Other antimycotics for systemic use]; D01AE21 [Dermatologicals:Antifungals For Dermatological Use:Antifungals For Topical Use:Other antifungals for topical use]</t>
  </si>
  <si>
    <t>NC1=C(F)C=NC(=O)N1</t>
  </si>
  <si>
    <t>CHEMBL571</t>
  </si>
  <si>
    <t>Ketoprofen (BAN, FDA, INN, JAN, USAN, USP)</t>
  </si>
  <si>
    <t>R.P. 19583; RP-19583</t>
  </si>
  <si>
    <t>Wyeth Consumer Healthcare; Wyeth Ayerst Laboratories; Novartis Consumer Health Inc; Bayer Healthcare Llc; Wyeth Pharmaceuticals Inc</t>
  </si>
  <si>
    <t>M01AE03; M02AA10; M01AE53</t>
  </si>
  <si>
    <t>M01AE03 [Musculo-Skeletal System:Antiinflammatory And Antirheumatic Products:Antiinflammatory And Antirheumatic Products, Non-Steroids:Propionic acid derivatives]; M02AA10 [Musculo-Skeletal System:Topical Products For Joint And Muscular Pain:Topical Products For Joint And Muscular Pain:Antiinflammatory preparations, non-steroids for topical use]; M01AE53 [Musculo-Skeletal System:Antiinflammatory And Antirheumatic Products:Antiinflammatory And Antirheumatic Products, Non-Steroids:Propionic acid derivatives]</t>
  </si>
  <si>
    <t>CC(C(=O)O)c1cccc(c1)C(=O)c2ccccc2</t>
  </si>
  <si>
    <t>CHEMBL1021</t>
  </si>
  <si>
    <t>Nepafenac (FDA, INN, USAN)</t>
  </si>
  <si>
    <t>AHR-9434; AL-6515</t>
  </si>
  <si>
    <t>Alcon Research Ltd; Alcon Pharmaceuticals Ltd</t>
  </si>
  <si>
    <t>S01BC10</t>
  </si>
  <si>
    <t>S01BC10 [Sensory Organs:Ophthalmologicals:Antiinflammatory Agents:Antiinflammatory agents, non-steroids]</t>
  </si>
  <si>
    <t>NC(=O)Cc1cccc(C(=O)c2ccccc2)c1N</t>
  </si>
  <si>
    <t>CHEMBL1201173</t>
  </si>
  <si>
    <t>Medrysone (FDA, USP, INN, USAN)</t>
  </si>
  <si>
    <t>U-8471</t>
  </si>
  <si>
    <t>S01BA08</t>
  </si>
  <si>
    <t>S01BA08 [Sensory Organs:Ophthalmologicals:Antiinflammatory Agents:Corticosteroids, plain]</t>
  </si>
  <si>
    <t>C[C@H]1C[C@H]2[C@@H]3CC[C@H](C(=O)C)[C@@]3(C)C[C@H](O)[C@@H]2[C@@]4(C)CCC(=O)C=C14</t>
  </si>
  <si>
    <t>CHEMBL1682</t>
  </si>
  <si>
    <t>D-Sorbitol (JAN); Sorbitol (NF, FDA, USP)</t>
  </si>
  <si>
    <t>A06AD18; B05CX02; V04CC01; A06AG07</t>
  </si>
  <si>
    <t>A06AD18 [Alimentary Tract And Metabolism:Drugs For Constipation:Drugs For Constipation:Osmotically acting laxatives]; B05CX02 [Blood And Blood Forming Organs:Blood Substitutes And Perfusion Solutions:Irrigating Solutions:Other irrigating solutions]; V04CC01 [Various:Diagnostic Agents:Other Diagnostic Agents:Tests for bile duct patency]; A06AG07 [Alimentary Tract And Metabolism:Drugs For Constipation:Drugs For Constipation:Enemas]</t>
  </si>
  <si>
    <t>OC[C@@H](O)[C@@H](O)[C@H](O)[C@@H](O)CO</t>
  </si>
  <si>
    <t>CHEMBL705</t>
  </si>
  <si>
    <t>Alitretinoin (BAN, FDA, INN, USAN)</t>
  </si>
  <si>
    <t>AGN-192013; ALRT-1057; ALRT1057; LG-100057; LG100057; LGD-1057; LGD1057</t>
  </si>
  <si>
    <t>L01XX22; D11AH04</t>
  </si>
  <si>
    <t>L01XX22 [Antineoplastic And Immunomodulating Agents:Antineoplastic Agents:Other Antineoplastic Agents:Other antineoplastic agents]; D11AH04 [Dermatologicals:Other Dermatological Preparations:Other Dermatological Preparations:Agents for dermatitis, excluding corticosteroids]</t>
  </si>
  <si>
    <t>C\C(=C\C=C\C(=C\C(=O)O)\C)\C=C\C1=C(C)CCCC1(C)C</t>
  </si>
  <si>
    <t>CHEMBL103</t>
  </si>
  <si>
    <t>Progesterone (BAN, FDA, INN, JAN, USP)</t>
  </si>
  <si>
    <t>Ferring Pharmaceuticals Inc; Eli Lilly And Co; Alza Corp; Abbott Laboratories; Watson Laboratories Inc</t>
  </si>
  <si>
    <t>G03DA04</t>
  </si>
  <si>
    <t>G03DA04 [Genito Urinary System And Sex Hormones:Sex Hormones And Modulators Of The Genital System:Progestogens:Pregnen (4) derivatives]</t>
  </si>
  <si>
    <t>CC(=O)[C@H]1CC[C@H]2[C@@H]3CCC4=CC(=O)CC[C@]4(C)[C@H]3CC[C@]12C</t>
  </si>
  <si>
    <t>CHEMBL1075</t>
  </si>
  <si>
    <t>Moracizine (BAN, INN); Moricizine (USAN); Moricizine Hydrochloride (FDA, USP)</t>
  </si>
  <si>
    <t>EN-313</t>
  </si>
  <si>
    <t>Shire Development Inc; Roberts Pharmaceutical</t>
  </si>
  <si>
    <t>C01BG01</t>
  </si>
  <si>
    <t>C01BG01 [Cardiovascular System:Cardiac Therapy:Antiarrhythmics, Class I And Iii:Other antiarrhythmics, class I and III]</t>
  </si>
  <si>
    <t>CCOC(=O)Nc1ccc2Sc3ccccc3N(C(=O)CCN4CCOCC4)c2c1</t>
  </si>
  <si>
    <t>CHEMBL1200500</t>
  </si>
  <si>
    <t>Beclomethasone Dipropionate (FDA, USP, USAN); Beclomethasone Dipropionate Monohydrate (FDA); Beclometasone (INN); Beclometasone Dipropionate (JAN); Beclomethasone (BAN)</t>
  </si>
  <si>
    <t>SCH-18020W</t>
  </si>
  <si>
    <t>Teva Branded Pharmaceutical Products R And D Inc; Schering Corp Sub Schering Plough Corp; Schering Corp; GlaxoSmithKline</t>
  </si>
  <si>
    <t>R01AD01; R03BA01; A07EA07; D07AC15</t>
  </si>
  <si>
    <t>R01AD01 [Respiratory System:Nasal Preparations:Decongestants And Other Nasal Preparations For Topical Use:Corticosteroids]; R03BA01 [Respiratory System:Drugs For Obstructive Airway Diseases:Other Drugs For Obstructive Airway Diseases, Inhalants:Glucocorticoids]; A07EA07 [Alimentary Tract And Metabolism:Antidiarrheals, Intestinal Antiinflammatory/Antiinfective :Intestinal Antiinflammatory Agents:Corticosteroids acting locally]; D07AC15 [Dermatologicals:Corticosteroids, Dermatological Preparations:Corticosteroids, Plain:Corticosteroids, potent (group III)]</t>
  </si>
  <si>
    <t>CCC(=O)OCC(=O)[C@@]1(OC(=O)CC)[C@@H](C)C[C@H]2[C@@H]3CCC4=CC(=O)C=C[C@]4(C)[C@@]3(Cl)[C@@H](O)C[C@]12C</t>
  </si>
  <si>
    <t>CHEMBL1589</t>
  </si>
  <si>
    <t>Acetohexamide (BAN, FDA, INN, JAN, USAN, USP)</t>
  </si>
  <si>
    <t>A10BB31</t>
  </si>
  <si>
    <t>A10BB31 [Alimentary Tract And Metabolism:Drugs Used In Diabetes:Blood Glucose Lowering Drugs, Excl. Insulins:Sulfonamides, urea derivatives]</t>
  </si>
  <si>
    <t>CC(=O)c1ccc(cc1)S(=O)(=O)NC(=O)NC2CCCCC2</t>
  </si>
  <si>
    <t>CHEMBL1229517</t>
  </si>
  <si>
    <t>Vemurafenib (FDA, INN, USAN)</t>
  </si>
  <si>
    <t>PLX-4032; RG-7204; Ro-5185426</t>
  </si>
  <si>
    <t>L01XE15</t>
  </si>
  <si>
    <t>L01XE15 [Antineoplastic And Immunomodulating Agents:Antineoplastic Agents:Other Antineoplastic Agents:Protein kinase inhibitors]</t>
  </si>
  <si>
    <t>CCCS(=O)(=O)Nc1ccc(F)c(C(=O)c2c[nH]c3ncc(cc23)c4ccc(Cl)cc4)c1F</t>
  </si>
  <si>
    <t>CHEMBL269671</t>
  </si>
  <si>
    <t>Artemisinin (MI, INN)</t>
  </si>
  <si>
    <t>GNF-Pf-5341</t>
  </si>
  <si>
    <t>P01BE01</t>
  </si>
  <si>
    <t>P01BE01 [Antiparasitic Products, Insecticides And Repellents:Antiprotozoals:Antimalarials:Artemisinin and derivatives, plain]</t>
  </si>
  <si>
    <t>C[C@@H]1CC[C@H]2[C@@H](C)C(=O)O[C@@H]3O[C@@]4(C)CC[C@@H]1[C@@]23OO4</t>
  </si>
  <si>
    <t>CHEMBL931</t>
  </si>
  <si>
    <t>Halothane (BAN, FDA, INN, JAN, USP)</t>
  </si>
  <si>
    <t>N01AB01</t>
  </si>
  <si>
    <t>N01AB01 [Nervous System:Anesthetics:Anesthetics, General:Halogenated hydrocarbons]</t>
  </si>
  <si>
    <t>FC(F)(F)C(Cl)Br</t>
  </si>
  <si>
    <t>CHEMBL561</t>
  </si>
  <si>
    <t>Lomefloxacin (BAN, INN, USAN); Lomefloxacin Hydrochloride (JAN, USAN, FDA); Lomefloxacin Mesylate (USAN)</t>
  </si>
  <si>
    <t>SC-47111A; NY-198; SC-47111; SC-47111B</t>
  </si>
  <si>
    <t>Pharmacia Corp</t>
  </si>
  <si>
    <t>J01MA07; S01AE04</t>
  </si>
  <si>
    <t>J01MA07 [Antiinfectives For Systemic Use:Antibacterials For Systemic Use:Quinolone Antibacterials:Fluoroquinolones]; S01AE04 [Sensory Organs:Ophthalmologicals:Antiinfectives:Fluoroquinolones]</t>
  </si>
  <si>
    <t>CCN1C=C(C(=O)O)C(=O)c2cc(F)c(N3CCNC(C)C3)c(F)c12</t>
  </si>
  <si>
    <t>CHEMBL1566</t>
  </si>
  <si>
    <t>Acarbose (BAN, FDA, INN, JAN, USAN)</t>
  </si>
  <si>
    <t>BAY-G 5421; BAY-G-5421</t>
  </si>
  <si>
    <t>A10BF01</t>
  </si>
  <si>
    <t>A10BF01 [Alimentary Tract And Metabolism:Drugs Used In Diabetes:Blood Glucose Lowering Drugs, Excl. Insulins:Alpha glucosidase inhibitors]</t>
  </si>
  <si>
    <t>C[C@H]1O[C@H](O[C@H]2[C@H](O)[C@@H](O)[C@@H](O[C@H]3[C@H](O)[C@@H](O)[C@H](O)O[C@@H]3CO)O[C@@H]2CO)[C@H](O)[C@@H](O)[C@@H]1N[C@H]4C=C(CO)[C@@H](O)[C@H](O)[C@H]4O</t>
  </si>
  <si>
    <t>CHEMBL1200335</t>
  </si>
  <si>
    <t>Testosterone Enanthate (FDA, USP, JAN)</t>
  </si>
  <si>
    <t>CCCCCCC(=O)O[C@H]1CC[C@H]2[C@@H]3CCC4=CC(=O)CC[C@]4(C)[C@H]3CC[C@]12C</t>
  </si>
  <si>
    <t>CHEMBL1628385</t>
  </si>
  <si>
    <t>Penicillin G Procaine (FDA, USP); Procaine Penicillin (BAN)</t>
  </si>
  <si>
    <t>J01CE09</t>
  </si>
  <si>
    <t>J01CE09 [Antiinfectives For Systemic Use:Antibacterials For Systemic Use:Beta-Lactam Antibacterials, Penicillins:Beta-lactamase sensitive penicillins]</t>
  </si>
  <si>
    <t>CCN(CC)CCOC(=O)c1ccc(N)cc1.CC2(C)S[C@@H]3[C@H](NC(=O)Cc4ccccc4)C(=O)N3[C@H]2C(=O)O</t>
  </si>
  <si>
    <t>CHEMBL1289926</t>
  </si>
  <si>
    <t>Axitinib (FDA, INN, USAN)</t>
  </si>
  <si>
    <t>AG-013736; AG-13736</t>
  </si>
  <si>
    <t>L01XE17</t>
  </si>
  <si>
    <t>L01XE17 [Antineoplastic And Immunomodulating Agents:Antineoplastic Agents:Other Antineoplastic Agents:Protein kinase inhibitors]</t>
  </si>
  <si>
    <t>CNC(=O)c1ccccc1Sc2ccc3c(\C=C\c4ccccn4)n[nH]c3c2</t>
  </si>
  <si>
    <t>CHEMBL1570</t>
  </si>
  <si>
    <t>Aldesulfone Sodium (DCF, INN); Sulfoxone Sodium (FDA, USP)</t>
  </si>
  <si>
    <t>J04BA03</t>
  </si>
  <si>
    <t>J04BA03 [Antiinfectives For Systemic Use:Antimycobacterials:Drugs For Treatment Of Lepra:Drugs for treatment of lepra]</t>
  </si>
  <si>
    <t>OS(=O)CNc1ccc(cc1)S(=O)(=O)c2ccc(NCS(=O)O)cc2</t>
  </si>
  <si>
    <t>CHEMBL1743082</t>
  </si>
  <si>
    <t>Ado-Trastuzumab Emtansine (FDA); Trastuzumab Emtansine (INN, USAN)</t>
  </si>
  <si>
    <t>PRO-132365; RG-3502; Trastuzumab-Mcc-Dm1 T-Dm1</t>
  </si>
  <si>
    <t>CHEMBL423</t>
  </si>
  <si>
    <t>Betaxolol (BAN, INN); Betaxolol Hydrochloride (JAN, USAN, USP, FDA)</t>
  </si>
  <si>
    <t>ALO-1401-02; SL 75.212-10; SL-75212-10</t>
  </si>
  <si>
    <t>Sanofi Aventis Us Llc; Alcon Laboratories Inc</t>
  </si>
  <si>
    <t>S01ED02; C07AB05; S01ED52</t>
  </si>
  <si>
    <t>S01ED02 [Sensory Organs:Ophthalmologicals:Antiglaucoma Preparations And Miotics:Beta blocking agents1)]; C07AB05 [Cardiovascular System:Beta Blocking Agents:Beta Blocking Agents:Beta blocking agents, selective]; S01ED52 [Sensory Organs:Ophthalmologicals:Antiglaucoma Preparations And Miotics:Beta blocking agents1)]</t>
  </si>
  <si>
    <t>CC(C)NCC(O)COc1ccc(CCOCC2CC2)cc1</t>
  </si>
  <si>
    <t>CHEMBL641</t>
  </si>
  <si>
    <t>Atomoxetine (BAN, INN); Atomoxetine Hydrochloride (USAN, FDA); Tomoxetine (INN)</t>
  </si>
  <si>
    <t>LY-139603</t>
  </si>
  <si>
    <t>N06BA09</t>
  </si>
  <si>
    <t>N06BA09 [Nervous System:Psychoanaleptics:Psychostimulants, Agents Used For Adhd And Nootropics:Centrally acting sympathomimetics]</t>
  </si>
  <si>
    <t>CNCC[C@@H](Oc1ccccc1C)c2ccccc2</t>
  </si>
  <si>
    <t>CHEMBL1189679</t>
  </si>
  <si>
    <t>Palonosetron (INN); Palonosetron Hydrochloride (USAN, FDA)</t>
  </si>
  <si>
    <t>RS-25259-197</t>
  </si>
  <si>
    <t>Helsinn Healthcare Sa</t>
  </si>
  <si>
    <t>A04AA05</t>
  </si>
  <si>
    <t>A04AA05 [Alimentary Tract And Metabolism:Antiemetics And Antinauseants:Antiemetics And Antinauseants:Serotonin (5HT3) antagonists]</t>
  </si>
  <si>
    <t>Anti-Emetic; Antinauseant</t>
  </si>
  <si>
    <t>O=C1N(C[C@H]2CCCc3cccc1c23)[C@@H]4CN5CCC4CC5</t>
  </si>
  <si>
    <t>CHEMBL1964120</t>
  </si>
  <si>
    <t>Taliglucerase Alfa (FDA, INN, USAN)</t>
  </si>
  <si>
    <t>PRGCD</t>
  </si>
  <si>
    <t>A16AB11</t>
  </si>
  <si>
    <t>A16AB11 [Alimentary Tract And Metabolism:Other Alimentary Tract And Metabolism Products:Other Alimentary Tract And Metabolism Products:Enzymes]</t>
  </si>
  <si>
    <t>CHEMBL2109181</t>
  </si>
  <si>
    <t>Nebacumab (BAN, INN, USAN)</t>
  </si>
  <si>
    <t>Centoxin; HA-1A; Septomonab</t>
  </si>
  <si>
    <t>J06BC01</t>
  </si>
  <si>
    <t>J06BC01 [Antiinfectives For Systemic Use:Immune Sera And Immunoglobulins:Immunoglobulins:Other immunoglobulins]</t>
  </si>
  <si>
    <t>Monoclonal Antibody (anti-endotoxin)</t>
  </si>
  <si>
    <t>CHEMBL2029132</t>
  </si>
  <si>
    <t>Sucralfate (BAN, FDA, INN, JAN, USAN, USP)</t>
  </si>
  <si>
    <t>Aptalis Pharma Us Inc</t>
  </si>
  <si>
    <t>A02BX02</t>
  </si>
  <si>
    <t>A02BX02 [Alimentary Tract And Metabolism:Drugs For Acid Related Disorders:Drugs For Peptic Ulcer And Gastro-Oesophageal Reflux Disease (Gord):Other drugs for peptic ulcer and gastro-oesophageal reflux disease (GORD)]</t>
  </si>
  <si>
    <t>O[Al](O)O.O[Al](O)O.O[Al](O)O.O[Al](O)O.O[Al](O)O.O[Al](O)O.O[Al](O)O.O[Al](O)O.O[Al](O)OS(=C)(=C)O[C@H]1[C@H](OS(=O)(=O)O[Al](O)O)[C@@H](OS(=O)(=O)O[Al](O)O)O[C@@]1(COS(=O)(=O)O[Al](O)O)O[C@@H]2O[C@H](COS(=O)(=O)O[Al](O)O)[C@@H](OS(=O)(=O)O[Al](O)O)[C@H](OS(=O)(=O)O[Al](O)O)[C@H]2OS(=O)(=O)O[Al](O)O</t>
  </si>
  <si>
    <t>CHEMBL1148</t>
  </si>
  <si>
    <t>Torasemide (BAN, INN); Torsemide (FDA, USAN, USP)</t>
  </si>
  <si>
    <t>AC-4464; AC4464; BM-02015</t>
  </si>
  <si>
    <t>Meda Pharmaceuticals Inc; Hoffmann La Roche Inc</t>
  </si>
  <si>
    <t>C03CA04</t>
  </si>
  <si>
    <t>C03CA04 [Cardiovascular System:Diuretics:High-Ceiling Diuretics:Sulfonamides, plain]</t>
  </si>
  <si>
    <t>CC(C)NC(=O)NS(=O)(=O)c1cnccc1Nc2cccc(C)c2</t>
  </si>
  <si>
    <t>CHEMBL1200908</t>
  </si>
  <si>
    <t>Halobetasol Propionate (FDA, USAN); Ulobetasol (INN)</t>
  </si>
  <si>
    <t>BMY-30056; CGP-14458</t>
  </si>
  <si>
    <t>D07AC21</t>
  </si>
  <si>
    <t>D07AC21 [Dermatologicals:Corticosteroids, Dermatological Preparations:Corticosteroids, Plain:Corticosteroids, potent (group III)]</t>
  </si>
  <si>
    <t>CCC(=O)O[C@@]1([C@@H](C)C[C@H]2[C@@H]3C[C@H](F)C4=CC(=O)C=C[C@]4(C)[C@@]3(F)[C@@H](O)C[C@]12C)C(=O)CCl</t>
  </si>
  <si>
    <t>CHEMBL856</t>
  </si>
  <si>
    <t>Primidone (BAN, FDA, INN, JAN, USP)</t>
  </si>
  <si>
    <t>Valeant Pharmaceuticals International; Nuro Pharma Llc</t>
  </si>
  <si>
    <t>N03AA03</t>
  </si>
  <si>
    <t>N03AA03 [Nervous System:Antiepileptics:Antiepileptics:Barbiturates and derivatives]</t>
  </si>
  <si>
    <t>CCC1(C(=O)NCNC1=O)c2ccccc2</t>
  </si>
  <si>
    <t>CHEMBL1201300</t>
  </si>
  <si>
    <t>Iotalamic Acid (DCF, BAN, INN, JAN); Iothalamic Acid (USP, USAN); Iothalamate Meglumine (FDA, USAN, USP); Meglumine Iotalamate Injection (JAN); Iothalamate Sodium (FDA, USP); Sodium Iotalamate Injection (JAN); Sodium Iothalamate (BAN); Diatrizoate Sodium I 125 (USAN); Iothalamate Sodium I 125 (USAN, USP); Iothalamate Sodium I-125 (FDA); Sodium Iotalamate (125I) (INN); Iothalamate Sodium I 131 (USAN); Sodium Iotalamate (131I) (INN)</t>
  </si>
  <si>
    <t>MI-216</t>
  </si>
  <si>
    <t>Mallinckrodt Medical Inc; Mallinckrodt; Isotex Diagnostics; Abbott</t>
  </si>
  <si>
    <t>V08AA04; V09CX03</t>
  </si>
  <si>
    <t>V08AA04 [Various:Contrast Media:X-Ray Contrast Media, Iodinated:Watersoluble, nephrotropic, high osmolar X-ray contrast media]; V09CX03 [Various:Diagnostic Radiopharmaceuticals:Renal System:Other renal system diagnostic radiopharmaceuticals]</t>
  </si>
  <si>
    <t>CNC(=O)c1c(I)c(NC(=O)C)c(I)c(C(=O)O)c1I</t>
  </si>
  <si>
    <t>CHEMBL1200375</t>
  </si>
  <si>
    <t>Calcium Disodium Edetate (JAN); Edetate Calcium Disodium (FDA, USP, USAN); Sodium Calcium Edetate (BAN, INN, JAN)</t>
  </si>
  <si>
    <t>Chelating Agent (metal)</t>
  </si>
  <si>
    <t>[Na+].[Na+].[Ca+2].[O-]C(=O)CN(CCN(CC(=O)[O-])CC(=O)[O-])CC(=O)[O-]</t>
  </si>
  <si>
    <t>CHEMBL1359</t>
  </si>
  <si>
    <t>Ertapenem (INN); Ertapenem Sodium (INN, USAN, FDA)</t>
  </si>
  <si>
    <t>MK-0826</t>
  </si>
  <si>
    <t>J01DH03</t>
  </si>
  <si>
    <t>J01DH03 [Antiinfectives For Systemic Use:Antibacterials For Systemic Use:Other Beta-Lactam Antibacterials:Carbapenems]</t>
  </si>
  <si>
    <t>C[C@@H](O)[C@@H]1[C@H]2[C@@H](C)C(=C(N2C1=O)C(=O)O)S[C@@H]3CN[C@@H](C3)C(=O)Nc4cccc(c4)C(=O)O</t>
  </si>
  <si>
    <t>CHEMBL1428</t>
  </si>
  <si>
    <t>Nimodipine (USP, BAN, FDA, INN, USAN)</t>
  </si>
  <si>
    <t>BAY-E-9736</t>
  </si>
  <si>
    <t>C08CA06</t>
  </si>
  <si>
    <t>C08CA06 [Cardiovascular System:Calcium Channel Blockers:Selective Calcium Channel Blockers With Mainly Vascular Effects:Dihydropyridine derivatives]</t>
  </si>
  <si>
    <t>COCCOC(=O)C1=C(C)NC(=C(C1c2cccc(c2)[N+](=O)[O-])C(=O)OC(C)C)C</t>
  </si>
  <si>
    <t>CHEMBL1652</t>
  </si>
  <si>
    <t>Ambenonium Chloride (FDA, MI, USP, BAN, INN, JAN)</t>
  </si>
  <si>
    <t>N07AA30</t>
  </si>
  <si>
    <t>N07AA30 [Nervous System:Other Nervous System Drugs:Parasympathomimetics:Anticholinesterases]</t>
  </si>
  <si>
    <t>CC[N+](CC)(CCNC(=O)C(=O)NCC[N+](CC)(CC)Cc1ccccc1Cl)Cc2ccccc2Cl</t>
  </si>
  <si>
    <t>CHEMBL637</t>
  </si>
  <si>
    <t>Venlafaxine (BAN, INN); Venlafaxine Hydrochloride (FDA, USAN)</t>
  </si>
  <si>
    <t>WY-45030</t>
  </si>
  <si>
    <t>Wyeth Pharmaceuticals Inc; Osmotica Pharmaceutical Corp</t>
  </si>
  <si>
    <t>N06AX16</t>
  </si>
  <si>
    <t>N06AX16 [Nervous System:Psychoanaleptics:Antidepressants:Other antidepressants]</t>
  </si>
  <si>
    <t>COc1ccc(cc1)C(CN(C)C)C2(O)CCCCC2</t>
  </si>
  <si>
    <t>CHEMBL1493</t>
  </si>
  <si>
    <t>Flavoxate (BAN, INN); Flavoxate Hydrochloride (FDA, JAN, USAN)</t>
  </si>
  <si>
    <t>DW-61</t>
  </si>
  <si>
    <t>Ortho Mcneil Janssen Pharmaceuticals Inc</t>
  </si>
  <si>
    <t>G04BD02</t>
  </si>
  <si>
    <t>G04BD02 [Genito Urinary System And Sex Hormones:Urologicals:Urologicals:Drugs for urinary frequency and incontinence]</t>
  </si>
  <si>
    <t>CC1=C(Oc2c(cccc2C1=O)C(=O)OCCN3CCCCC3)c4ccccc4</t>
  </si>
  <si>
    <t>CHEMBL1201784</t>
  </si>
  <si>
    <t>Hexaminolevulinate Hydrochloride (FDA, USAN)</t>
  </si>
  <si>
    <t>P-1026</t>
  </si>
  <si>
    <t>Photocure Asa</t>
  </si>
  <si>
    <t>CCCCCCOC(=O)CCC(=O)CN</t>
  </si>
  <si>
    <t>CHEMBL578</t>
  </si>
  <si>
    <t>Enalapril (BAN, INN); Enalapril Maleate (FDA, USP, JAN, USAN)</t>
  </si>
  <si>
    <t>Valeant International Barbados Srl; Biovail Laboratories Inc; Astrazeneca Pharmaceuticals Lp</t>
  </si>
  <si>
    <t>C09AA02</t>
  </si>
  <si>
    <t>C09AA02 [Cardiovascular System:Agents Acting On The Renin-Angiotensin System:Ace Inhibitors, Plain:ACE inhibitors, plain]</t>
  </si>
  <si>
    <t>CCOC(=O)[C@H](CCc1ccccc1)N[C@@H](C)C(=O)N2CCC[C@H]2C(=O)O</t>
  </si>
  <si>
    <t>CHEMBL1201603</t>
  </si>
  <si>
    <t>Cryptenamine Tannates (FDA)</t>
  </si>
  <si>
    <t>CHEMBL1006</t>
  </si>
  <si>
    <t>Amifostine (BAN, FDA, INN, USAN, USP)</t>
  </si>
  <si>
    <t>WR-2721</t>
  </si>
  <si>
    <t>V03AF05</t>
  </si>
  <si>
    <t>V03AF05 [Various:All Other Therapeutic Products:All Other Therapeutic Products:Detoxifying agents for antineoplastic treatment]</t>
  </si>
  <si>
    <t>Protectant (topical); Radioprotector</t>
  </si>
  <si>
    <t>NCCCNCCSP(=O)(O)O</t>
  </si>
  <si>
    <t>CHEMBL1002</t>
  </si>
  <si>
    <t>Levosalbutamol (INN); Levalbuterol Hydrochloride (FDA, USAN); Levalbuterol Tartrate (FDA, USAN); Levalbuterol Sulfate (USAN)</t>
  </si>
  <si>
    <t>Sunovion Pharmaceuticals Inc; Sepracor</t>
  </si>
  <si>
    <t>Asthma Prophylactic; Bronchodilator</t>
  </si>
  <si>
    <t>CC(C)(C)NC[C@H](O)c1ccc(O)c(CO)c1</t>
  </si>
  <si>
    <t>CHEMBL1200929</t>
  </si>
  <si>
    <t>Zinc Sulfate (FDA, JAN, USP)</t>
  </si>
  <si>
    <t>A12CB01</t>
  </si>
  <si>
    <t>A12CB01 [Alimentary Tract And Metabolism:Mineral Supplements:Other Mineral Supplements:Zinc]</t>
  </si>
  <si>
    <t>Astringent (ophthalmic)</t>
  </si>
  <si>
    <t>[Zn+2].[O-]S(=O)(=O)[O-]</t>
  </si>
  <si>
    <t>CHEMBL1200693</t>
  </si>
  <si>
    <t>Manganese Chloride (USP, FDA); Manganese Chloride Tetrahydrate (FDA)</t>
  </si>
  <si>
    <t>Hospira Inc; Bracco Diagnostics Inc</t>
  </si>
  <si>
    <t>CHEMBL1685</t>
  </si>
  <si>
    <t>Dezocine (FDA, INN, USAN)</t>
  </si>
  <si>
    <t>WY-16225</t>
  </si>
  <si>
    <t>N02AX03</t>
  </si>
  <si>
    <t>N02AX03 [Nervous System:Analgesics:Opioids:Other opioids]</t>
  </si>
  <si>
    <t>C[C@@]12CCCCC[C@@H](Cc3ccc(O)cc13)[C@@H]2N</t>
  </si>
  <si>
    <t>CHEMBL701</t>
  </si>
  <si>
    <t>Baclofen (BAN, FDA, INN, JAN, USAN, USP)</t>
  </si>
  <si>
    <t>BA-34647</t>
  </si>
  <si>
    <t>Ucb Inc; Novartis Pharmaceuticals Corp; Medtronic Inc; Cns Therapeutics Inc</t>
  </si>
  <si>
    <t>M03BX01</t>
  </si>
  <si>
    <t>M03BX01 [Musculo-Skeletal System:Muscle Relaxants:Muscle Relaxants, Centrally Acting Agents:Other centrally acting agents]</t>
  </si>
  <si>
    <t>NCC(CC(=O)O)c1ccc(Cl)cc1</t>
  </si>
  <si>
    <t>CHEMBL1201863</t>
  </si>
  <si>
    <t>Dexlansoprazole (FDA, INN, USAN)</t>
  </si>
  <si>
    <t>T-168390; TAK-390</t>
  </si>
  <si>
    <t>Takeda Pharmaceuticals North America Inc</t>
  </si>
  <si>
    <t>A02BC06</t>
  </si>
  <si>
    <t>A02BC06 [Alimentary Tract And Metabolism:Drugs For Acid Related Disorders:Drugs For Peptic Ulcer And Gastro-Oesophageal Reflux Disease (Gord):Proton pump inhibitors]</t>
  </si>
  <si>
    <t>Cc1c(OCC(F)(F)F)ccnc1C[S+]([O-])c2nc3ccccc3[nH]2</t>
  </si>
  <si>
    <t>CHEMBL1027</t>
  </si>
  <si>
    <t>Tiagabine (BAN, INN); Tiagabine Hydrochloride (USAN, USP, FDA)</t>
  </si>
  <si>
    <t>A-70569-1; ABT-569; NNC-05-0328; NO-05-0328; ABBOTT-70569.1; ABBOTT-70569.HCL</t>
  </si>
  <si>
    <t>N03AG06</t>
  </si>
  <si>
    <t>N03AG06 [Nervous System:Antiepileptics:Antiepileptics:Fatty acid derivatives]</t>
  </si>
  <si>
    <t>Cc1ccsc1C(=CCCN2CCC[C@H](C2)C(=O)O)c3sccc3C</t>
  </si>
  <si>
    <t>CHEMBL1098319</t>
  </si>
  <si>
    <t>Mesna (BAN, INN, USAN, FDA)</t>
  </si>
  <si>
    <t>D-7093</t>
  </si>
  <si>
    <t>R05CB05; V03AF01</t>
  </si>
  <si>
    <t>R05CB05 [Respiratory System:Cough And Cold Preparations:Expectorants, Excl. Combinations With Cough Suppressants:Mucolytics]; V03AF01 [Various:All Other Therapeutic Products:All Other Therapeutic Products:Detoxifying agents for antineoplastic treatment]</t>
  </si>
  <si>
    <t>Detoxifying Agent</t>
  </si>
  <si>
    <t>OS(=O)(=O)CCS</t>
  </si>
  <si>
    <t>CHEMBL1201754</t>
  </si>
  <si>
    <t>Rufinamide (BAN, FDA, INN, USAN)</t>
  </si>
  <si>
    <t>60231/4; CGP-33101; E2080; RUF-331</t>
  </si>
  <si>
    <t>N03AF03</t>
  </si>
  <si>
    <t>N03AF03 [Nervous System:Antiepileptics:Antiepileptics:Carboxamide derivatives]</t>
  </si>
  <si>
    <t>NC(=O)c1cn(Cc2c(F)cccc2F)nn1</t>
  </si>
  <si>
    <t>CHEMBL1200368</t>
  </si>
  <si>
    <t>Bentiromide (FDA, BAN, INN, JAN, USAN)</t>
  </si>
  <si>
    <t>Btpaba Pft; E-2663</t>
  </si>
  <si>
    <t>Savage Laboratories Inc Div Altana Inc</t>
  </si>
  <si>
    <t>V04CK03</t>
  </si>
  <si>
    <t>V04CK03 [Various:Diagnostic Agents:Other Diagnostic Agents:Tests for pancreatic function]</t>
  </si>
  <si>
    <t>Diagnostic Aid (pancreas function determination)</t>
  </si>
  <si>
    <t>OC(=O)c1ccc(NC(=O)[C@H](Cc2ccc(O)cc2)NC(=O)c3ccccc3)cc1</t>
  </si>
  <si>
    <t>CHEMBL1201259</t>
  </si>
  <si>
    <t>Gentamicin (BAN); Gentamicin Sulfate (FDA, USP, JAN, USAN)</t>
  </si>
  <si>
    <t>SCH-9724</t>
  </si>
  <si>
    <t>Schering Corp Sub Schering Plough Corp; Allergan Pharmaceutical</t>
  </si>
  <si>
    <t>S02AA14; J01GB03; S01AA11; D06AX07; S03AA06</t>
  </si>
  <si>
    <t>S02AA14 [Sensory Organs:Otologicals:Antiinfectives:Antiinfectives]; J01GB03 [Antiinfectives For Systemic Use:Antibacterials For Systemic Use:Aminoglycoside Antibacterials:Other aminoglycosides]; S01AA11 [Sensory Organs:Ophthalmologicals:Antiinfectives:Antibiotics]; D06AX07 [Dermatologicals:Antibiotics And Chemotherapeutics For Dermatological Use:Antibiotics For Topical Use:Other antibiotics for topical use]; S03AA06 [Sensory Organs:Ophthalmological And Otological Preparations:Antiinfectives:Antiinfectives]</t>
  </si>
  <si>
    <t>CN[C@H](C)[C@@H]1CC[C@@H](N)[C@@H](O[C@@H]2[C@@H](N)C[C@@H](N)[C@H](O[C@H]3OC[C@](C)(O)[C@H](NC)[C@H]3O)[C@H]2O)O1.CN[C@@H]4[C@@H](O)[C@@H](O[C@H]5[C@H](N)C[C@H](N)[C@@H](O[C@H]6O[C@H](CN)CC[C@H]6N)[C@@H]5O)OC[C@]4(C)O.CN[C@@H]7[C@@H](O)[C@@H](O[C@H]8[C@H](N)C[C@H](N)[C@@H](O[C@H]9O[C@@H](CC[C@H]9N)[C@@H](C)N)[C@@H]8O)OC[C@]7(C)O</t>
  </si>
  <si>
    <t>CHEMBL526</t>
  </si>
  <si>
    <t>Propofol (USP, BAN, FDA, INN, USAN)</t>
  </si>
  <si>
    <t>ICI-35868</t>
  </si>
  <si>
    <t>N01AX10</t>
  </si>
  <si>
    <t>N01AX10 [Nervous System:Anesthetics:Anesthetics, General:Other general anesthetics]</t>
  </si>
  <si>
    <t>CC(C)c1cccc(C(C)C)c1O</t>
  </si>
  <si>
    <t>CHEMBL221959</t>
  </si>
  <si>
    <t>Tofacitinib (INN, USAN); Tofacitinib Citrate (FDA, USAN)</t>
  </si>
  <si>
    <t>550; CP-690; CP-690550; CP-690550-10</t>
  </si>
  <si>
    <t>L04AA29</t>
  </si>
  <si>
    <t>L04AA29 [Antineoplastic And Immunomodulating Agents:Immunosuppressants:Immunosuppressants:Selective immunosuppressants]</t>
  </si>
  <si>
    <t>C[C@@H]1CCN(C[C@@H]1N(C)c2ncnc3[nH]ccc23)C(=O)CC#N</t>
  </si>
  <si>
    <t>CHEMBL1200666</t>
  </si>
  <si>
    <t>Calcipotriene (FDA, USAN); Calcipotriene Hydrate (FDA); Calcipotriol (BAN, INN)</t>
  </si>
  <si>
    <t>MC-903</t>
  </si>
  <si>
    <t>Stiefel Laboratories Inc; Leo Pharmaceutical Products Ltd; Leo Pharma As</t>
  </si>
  <si>
    <t>D05AX02; D05AX52</t>
  </si>
  <si>
    <t>D05AX02 [Dermatologicals:Antipsoriatics:Antipsoriatics For Topical Use:Other antipsoriatics for topical use]; D05AX52 [Dermatologicals:Antipsoriatics:Antipsoriatics For Topical Use:Other antipsoriatics for topical use]</t>
  </si>
  <si>
    <t>C[C@H](\C=C\[C@@H](O)C1CC1)[C@H]2CC[C@H]3\C(=C\C=C/4\C[C@@H](O)C[C@H](O)C4=C)\CCC[C@]23C</t>
  </si>
  <si>
    <t>CHEMBL1200718</t>
  </si>
  <si>
    <t>Magnesia, [Milk of] (USP); Magnesium Hydroxide (FDA, JAN)</t>
  </si>
  <si>
    <t>Santarus Inc; Mcneil Consumer Healthcare</t>
  </si>
  <si>
    <t>G04BX01; A02AA04</t>
  </si>
  <si>
    <t>G04BX01 [Genito Urinary System And Sex Hormones:Urologicals:Urologicals:Other urologicals]; A02AA04 [Alimentary Tract And Metabolism:Drugs For Acid Related Disorders:Antacids:Magnesium compounds]</t>
  </si>
  <si>
    <t>Antacid; Laxative</t>
  </si>
  <si>
    <t>[OH-].[OH-].[Mg+2]</t>
  </si>
  <si>
    <t>CHEMBL497</t>
  </si>
  <si>
    <t>Clioquinol (BAN, FDA, INN, USP)</t>
  </si>
  <si>
    <t>P01AA02; S02AA05; G01AC02; D09AA10; D08AH30; P01AA52</t>
  </si>
  <si>
    <t>P01AA02 [Antiparasitic Products, Insecticides And Repellents:Antiprotozoals:Agents Against Amoebiasis And Other Protozoal Diseases:Hydroxyquinoline derivatives]; S02AA05 [Sensory Organs:Otologicals:Antiinfectives:Antiinfectives]; G01AC02 [Genito Urinary System And Sex Hormones:Gynecological Antiinfectives And Antiseptics:Antiinfectives And Antiseptics, Excl. Combinations:Quinoline derivatives]; D09AA10 [Dermatologicals:Medicated Dressings:Medicated Dressings:Medicated dressings with antiinfectives]; D08AH30 [Dermatologicals:Antiseptics And Disinfectants:Antiseptics And Disinfectants:Quinoline derivatives]; P01AA52 [Antiparasitic Products, Insecticides And Repellents:Antiprotozoals:Agents Against Amoebiasis And Other Protozoal Diseases:Hydroxyquinoline derivatives]</t>
  </si>
  <si>
    <t>Anti-Amebic; Anti-Infective, Topical</t>
  </si>
  <si>
    <t>Oc1c(I)cc(Cl)c2cccnc12</t>
  </si>
  <si>
    <t>CHEMBL404</t>
  </si>
  <si>
    <t>Tazobactam (BAN, INN, USAN); Tazobactam Sodium (USAN, FDA)</t>
  </si>
  <si>
    <t>CL-298741; YTR-830H; CL-307579</t>
  </si>
  <si>
    <t>Wyeth Pharmaceuticals Inc; Taiho, Japan</t>
  </si>
  <si>
    <t>J01CG02</t>
  </si>
  <si>
    <t>J01CG02 [Antiinfectives For Systemic Use:Antibacterials For Systemic Use:Beta-Lactam Antibacterials, Penicillins:Beta-lactamase inhibitors]</t>
  </si>
  <si>
    <t>C[C@]1(Cn2ccnn2)[C@@H](N3[C@@H](CC3=O)S1(=O)=O)C(=O)O</t>
  </si>
  <si>
    <t>CHEMBL1177</t>
  </si>
  <si>
    <t>Pemoline (BAN, FDA, INN, JAN, USAN)</t>
  </si>
  <si>
    <t>N06BA05</t>
  </si>
  <si>
    <t>N06BA05 [Nervous System:Psychoanaleptics:Psychostimulants, Agents Used For Adhd And Nootropics:Centrally acting sympathomimetics]</t>
  </si>
  <si>
    <t>NC1=NC(=O)C(O1)c2ccccc2</t>
  </si>
  <si>
    <t>CHEMBL1238</t>
  </si>
  <si>
    <t>Azelaic Acid (MI, INN, USAN, FDA)</t>
  </si>
  <si>
    <t>ZK-62498</t>
  </si>
  <si>
    <t>Bayer Healthcare Pharmaceuticals Inc Dermatology; Allergan Inc</t>
  </si>
  <si>
    <t>D10AX03</t>
  </si>
  <si>
    <t>D10AX03 [Dermatologicals:Anti-Acne Preparations:Anti-Acne Preparations For Topical Use:Other anti-acne preparations for topical use]</t>
  </si>
  <si>
    <t>OC(=O)CCCCCCCC(=O)O</t>
  </si>
  <si>
    <t>CHEMBL161</t>
  </si>
  <si>
    <t>Ceftriaxone (BAN, INN); Ceftriaxone Sodium (FDA, USP, JAN, USAN)</t>
  </si>
  <si>
    <t>Ro-13-9904; Ro-139904</t>
  </si>
  <si>
    <t>Hoffmann La Roche Inc; B Braun Medical Inc</t>
  </si>
  <si>
    <t>J01DD04; J01DD54</t>
  </si>
  <si>
    <t>J01DD04 [Antiinfectives For Systemic Use:Antibacterials For Systemic Use:Other Beta-Lactam Antibacterials:Third-generation cephalosporins]; J01DD54 [Antiinfectives For Systemic Use:Antibacterials For Systemic Use:Other Beta-Lactam Antibacterials:Third-generation cephalosporins]</t>
  </si>
  <si>
    <t>CO\N=C(/C(=O)N[C@H]1[C@H]2SCC(=C(N2C1=O)C(=O)O)CSC3=NC(=O)C(=NN3C)O)\c4csc(N)n4</t>
  </si>
  <si>
    <t>CHEMBL1201317</t>
  </si>
  <si>
    <t>Triclofos (BAN, INN); Triclofos Sodium (FDA, JAN, USAN)</t>
  </si>
  <si>
    <t>SCH-10159</t>
  </si>
  <si>
    <t>N05CM07</t>
  </si>
  <si>
    <t>N05CM07 [Nervous System:Psycholeptics:Hypnotics And Sedatives:Other hypnotics and sedatives]</t>
  </si>
  <si>
    <t>OP(=O)(O)OCC(Cl)(Cl)Cl</t>
  </si>
  <si>
    <t>CHEMBL1643</t>
  </si>
  <si>
    <t>Ribavirin (FDA, INN, USAN, USP); Tribavirin (BAN)</t>
  </si>
  <si>
    <t>Valeant Pharmaceuticals International; Schering Corp; Merck Sharp And Dohme Corp; Hoffmann La Roche Inc</t>
  </si>
  <si>
    <t>J05AB04</t>
  </si>
  <si>
    <t>J05AB04 [Antiinfectives For Systemic Use:Antivirals For Systemic Use:Direct Acting Antivirals:Nucleosides and nucleotides excl. reverse transcriptase inhibitors]</t>
  </si>
  <si>
    <t>NC(=O)c1ncn(n1)[C@@H]2O[C@H](CO)[C@@H](O)[C@H]2O</t>
  </si>
  <si>
    <t>CHEMBL1451</t>
  </si>
  <si>
    <t>Triamcinolone (BAN, FDA, INN, JAN, USP)</t>
  </si>
  <si>
    <t>Bristol Myers Squibb Co; Astellas Pharma Us Inc</t>
  </si>
  <si>
    <t>C[C@]12C[C@H](O)[C@@]3(F)[C@@H](CCC4=CC(=O)C=C[C@]34C)[C@@H]1C[C@@H](O)[C@]2(O)C(=O)CO</t>
  </si>
  <si>
    <t>CHEMBL534</t>
  </si>
  <si>
    <t>Ketotifen (BAN, INN); Ketotifen Fumarate (JAN, USAN, FDA)</t>
  </si>
  <si>
    <t>HC-20511; HC-20511 fumarate</t>
  </si>
  <si>
    <t>Bausch And Lomb Inc; Alcon Research Ltd</t>
  </si>
  <si>
    <t>R06AX17; S01GX08</t>
  </si>
  <si>
    <t>R06AX17 [Respiratory System:Antihistamines For Systemic Use:Antihistamines For Systemic Use:Other antihistamines for systemic use]; S01GX08 [Sensory Organs:Ophthalmologicals:Decongestants And Antiallergics:Other antiallergics]</t>
  </si>
  <si>
    <t>CN1CCC(=C2c3ccccc3CC(=O)c4sccc24)CC1</t>
  </si>
  <si>
    <t>CHEMBL1200790</t>
  </si>
  <si>
    <t>Methyprylon (FDA, USP, BAN, INN)</t>
  </si>
  <si>
    <t>N05CE02</t>
  </si>
  <si>
    <t>N05CE02 [Nervous System:Psycholeptics:Hypnotics And Sedatives:Piperidinedione derivatives]</t>
  </si>
  <si>
    <t>CCC1(CC)C(=O)NCC(C)C1=O</t>
  </si>
  <si>
    <t>CHEMBL447</t>
  </si>
  <si>
    <t>Secobarbital (INN, USP); Secobarbital Sodium (FDA, USP, BAN, JAN)</t>
  </si>
  <si>
    <t>Wallace; Lilly; Eli Lilly And Co</t>
  </si>
  <si>
    <t>N05CA06</t>
  </si>
  <si>
    <t>N05CA06 [Nervous System:Psycholeptics:Hypnotics And Sedatives:Barbiturates, plain]</t>
  </si>
  <si>
    <t>CCCC(C)C1(CC=C)C(=O)NC(=O)NC1=O</t>
  </si>
  <si>
    <t>CHEMBL1466</t>
  </si>
  <si>
    <t>Dicoumarol (DCF, INN); Dicumarol (FDA, USAN, USP)</t>
  </si>
  <si>
    <t>Eli Lilly And Co; Abbvie Inc</t>
  </si>
  <si>
    <t>B01AA01</t>
  </si>
  <si>
    <t>B01AA01 [Blood And Blood Forming Organs:Antithrombotic Agents:Antithrombotic Agents:Vitamin K antagonists]</t>
  </si>
  <si>
    <t>OC1=C(CC2=C(O)c3ccccc3OC2=O)C(=O)Oc4ccccc14</t>
  </si>
  <si>
    <t>CHEMBL1200877</t>
  </si>
  <si>
    <t>Flumethasone Pivalate (FDA, USP, USAN); Flumetasone Pivalate (BAN, JAN)</t>
  </si>
  <si>
    <t>D07AB03; D07XB01</t>
  </si>
  <si>
    <t>D07AB03 [Dermatologicals:Corticosteroids, Dermatological Preparations:Corticosteroids, Plain:Corticosteroids, moderately potent (group II)]; D07XB01 [Dermatologicals:Corticosteroids, Dermatological Preparations:Corticosteroids, Other Combinations:Corticosteroids, moderately potent, other combinations]</t>
  </si>
  <si>
    <t>C[C@@H]1C[C@H]2[C@@H]3C[C@H](F)C4=CC(=O)C=C[C@]4(C)[C@@]3(F)[C@@H](O)C[C@]2(C)[C@@]1(O)C(=O)COC(=O)C(C)(C)C</t>
  </si>
  <si>
    <t>CHEMBL1200515</t>
  </si>
  <si>
    <t>Deserpidine (FDA, MI, BAN, INN)</t>
  </si>
  <si>
    <t>C02AA05</t>
  </si>
  <si>
    <t>C02AA05 [Cardiovascular System:Antihypertensives:Antiadrenergic Agents, Centrally Acting:Rauwolfia alkaloids]</t>
  </si>
  <si>
    <t>CO[C@H]1[C@@H](C[C@@H]2CN3CCc4c([nH]c5ccccc45)[C@H]3C[C@@H]2[C@@H]1C(=O)OC)OC(=O)c6cc(OC)c(OC)c(OC)c6</t>
  </si>
  <si>
    <t>CHEMBL2110562</t>
  </si>
  <si>
    <t>Chlormerodrin (BAN, INN, MI, NF); Chlormerodrin Hg 197 (USP, USAN); Chlormerodrin Hg-197 (FDA); Chlormerodrin (197Hg) (INN)</t>
  </si>
  <si>
    <t>CHEMBL1068</t>
  </si>
  <si>
    <t>Oxcarbazepine (BAN, FDA, INN, USAN)</t>
  </si>
  <si>
    <t>GP-47680; KIN-493</t>
  </si>
  <si>
    <t>Supernus Pharmaceuticals Inc; Novartis Pharmaceuticals Corp</t>
  </si>
  <si>
    <t>N03AF02</t>
  </si>
  <si>
    <t>N03AF02 [Nervous System:Antiepileptics:Antiepileptics:Carboxamide derivatives]</t>
  </si>
  <si>
    <t>NC(=O)N1c2ccccc2CC(=O)c3ccccc13</t>
  </si>
  <si>
    <t>CHEMBL18</t>
  </si>
  <si>
    <t>Ethoxzolamide (MI, FDA, USP)</t>
  </si>
  <si>
    <t>CCOc1ccc2nc(sc2c1)S(=O)(=O)N</t>
  </si>
  <si>
    <t>CHEMBL654</t>
  </si>
  <si>
    <t>Mirtazapine (USP, BAN, FDA, INN, USAN)</t>
  </si>
  <si>
    <t>ORG-3770</t>
  </si>
  <si>
    <t>N06AX11</t>
  </si>
  <si>
    <t>N06AX11 [Nervous System:Psychoanaleptics:Antidepressants:Other antidepressants]</t>
  </si>
  <si>
    <t>CN1CCN2C(C1)c3ccccc3Cc4cccnc24</t>
  </si>
  <si>
    <t>CHEMBL491571</t>
  </si>
  <si>
    <t>Doripenem (FDA, INN, USAN)</t>
  </si>
  <si>
    <t>S-4661</t>
  </si>
  <si>
    <t>J01DH04</t>
  </si>
  <si>
    <t>J01DH04 [Antiinfectives For Systemic Use:Antibacterials For Systemic Use:Other Beta-Lactam Antibacterials:Carbapenems]</t>
  </si>
  <si>
    <t>C[C@@H](O)[C@@H]1[C@H]2[C@@H](C)C(=C(N2C1=O)C(=O)O)S[C@@H]3CN[C@H](CNS(=O)(=O)N)C3</t>
  </si>
  <si>
    <t>CHEMBL553</t>
  </si>
  <si>
    <t>Erlotinib (INN); Erlotinib Hydrochloride (FDA, INN, USAN)</t>
  </si>
  <si>
    <t>CP-35877401; CP-358774-01; OSI-774</t>
  </si>
  <si>
    <t>Osi Pharmaceuticals Inc</t>
  </si>
  <si>
    <t>L01XE03</t>
  </si>
  <si>
    <t>L01XE03 [Antineoplastic And Immunomodulating Agents:Antineoplastic Agents:Other Antineoplastic Agents:Protein kinase inhibitors]</t>
  </si>
  <si>
    <t>COCCOc1cc2ncnc(Nc3cccc(c3)C#C)c2cc1OCCOC</t>
  </si>
  <si>
    <t>CHEMBL1195</t>
  </si>
  <si>
    <t>Propoxycaine (INN); Propoxycaine Hydrochloride (USP, FDA)</t>
  </si>
  <si>
    <t>CCCOc1cc(N)ccc1C(=O)OCCN(CC)CC</t>
  </si>
  <si>
    <t>CHEMBL501122</t>
  </si>
  <si>
    <t>Ceftaroline Fosamil (INN, USAN, FDA); Ceftaroline Fosamil Acetate (USAN)</t>
  </si>
  <si>
    <t>PPI-0903; TAK-599</t>
  </si>
  <si>
    <t>Cerexa Inc</t>
  </si>
  <si>
    <t>J01DI02</t>
  </si>
  <si>
    <t>J01DI02 [Antiinfectives For Systemic Use:Antibacterials For Systemic Use:Other Beta-Lactam Antibacterials:Other cephalosporins and penems]</t>
  </si>
  <si>
    <t>CCO\N=C(/C(=O)N[C@H]1[C@H]2SCC(=C(N2C1=O)C(=O)[O-])Sc3nc(cs3)c4cc[n+](C)cc4)\c5nsc(NP(=O)(O)O)n5</t>
  </si>
  <si>
    <t>CHEMBL760</t>
  </si>
  <si>
    <t>Anagrelide (BAN, INN); Anagrelide Hydrochloride (FDA, USAN)</t>
  </si>
  <si>
    <t>BL-4162a</t>
  </si>
  <si>
    <t>L01XX35</t>
  </si>
  <si>
    <t>L01XX35 [Antineoplastic And Immunomodulating Agents:Antineoplastic Agents:Other Antineoplastic Agents:Other antineoplastic agents]</t>
  </si>
  <si>
    <t>Clc1ccc2N=C3NC(=O)CN3Cc2c1Cl</t>
  </si>
  <si>
    <t>CHEMBL2108709</t>
  </si>
  <si>
    <t>Collagenase (FDA); Collagenase Clostridium Histolyticum (FDA, USAN)</t>
  </si>
  <si>
    <t>AA4500</t>
  </si>
  <si>
    <t>Auxilium Pharms; Auxilium Pharmaceuticals</t>
  </si>
  <si>
    <t>D03BA02; D03BA52; M09AB02</t>
  </si>
  <si>
    <t>D03BA02 [Dermatologicals:Preparations For Treatment Of Wounds And Ulcers:Enzymes:Proteolytic enzymes]; D03BA52 [Dermatologicals:Preparations For Treatment Of Wounds And Ulcers:Enzymes:Proteolytic enzymes]; M09AB02 [Musculo-Skeletal System:Other Drugs For Disorders Of The Musculo-Skeletal System:Other Drugs For Disorders Of The Musculo-Skeletal System:Enzymes]</t>
  </si>
  <si>
    <t>CHEMBL2096655</t>
  </si>
  <si>
    <t>Cyanocobalamin (57Co) (INN); Cyanocobalamin Co 57 (USAN, USP); Cyanocobalamin Co-57 (FDA)</t>
  </si>
  <si>
    <t>Mallinckrodt Medical Inc; Ge Healthcare; Bracco Diagnostics Inc</t>
  </si>
  <si>
    <t>V09XX01</t>
  </si>
  <si>
    <t>V09XX01 [Various:Diagnostic Radiopharmaceuticals:Other Diagnostic Radiopharmaceuticals:Various diagnostic radiopharmaceuticals]</t>
  </si>
  <si>
    <t>CHEMBL2109848</t>
  </si>
  <si>
    <t>Kanamycin (BAN, INN); Kanamycin Monosulfate (JAN); Kanamycin Sulfate (JAN, USP, FDA)</t>
  </si>
  <si>
    <t>Hikma Maple Ltd; Fresenius Kabi Usa Llc; Apothecon Inc Div Bristol Myers Squibb; Abraxis Pharmaceutical Products; International Medication Systems Ltd</t>
  </si>
  <si>
    <t>J01GB04; S01AA24; A07AA08</t>
  </si>
  <si>
    <t>J01GB04 [Antiinfectives For Systemic Use:Antibacterials For Systemic Use:Aminoglycoside Antibacterials:Other aminoglycosides]; S01AA24 [Sensory Organs:Ophthalmologicals:Antiinfectives:Antibiotics]; A07AA08 [Alimentary Tract And Metabolism:Antidiarrheals, Intestinal Antiinflammatory/Antiinfective :Intestinal Antiinfectives:Antibiotics]</t>
  </si>
  <si>
    <t>CO[C@H]1O[C@H](O[C@H]2[C@H](N)C[C@H](N)[C@@H](O[C@H]3O[C@H](CN)[C@@H](O)[C@H](O)[C@H]3O)[C@@H]2O)[C@H](O)[C@@H](N)[C@@H]1O</t>
  </si>
  <si>
    <t>CHEMBL1437</t>
  </si>
  <si>
    <t>Norepinephrine (JAN, INN); Noradrenaline (BAN); Norepinephrine Bitartrate (FDA, USAN, USP); Norepinephrine Hydrochloride (JAN)</t>
  </si>
  <si>
    <t>C01CA03</t>
  </si>
  <si>
    <t>C01CA03 [Cardiovascular System:Cardiac Therapy:Cardiac Stimulants Excl. Cardiac Glycosides:Adrenergic and dopaminergic agents]</t>
  </si>
  <si>
    <t>NC[C@H](O)c1ccc(O)c(O)c1</t>
  </si>
  <si>
    <t>CHEMBL1162</t>
  </si>
  <si>
    <t>Norethisterone (DCF, BAN, INN, JAN); Norethindrone (FDA, USP)</t>
  </si>
  <si>
    <t>Ortho Mcneil Pharmaceutical Inc; Ortho Mcneil Janssen Pharmaceuticals Inc; Janssen Pharmaceuticals Inc; Gd Searle Llc; Parke Davis Div Warner Lambert Co</t>
  </si>
  <si>
    <t>G03DC02; G03AC01</t>
  </si>
  <si>
    <t>G03DC02 [Genito Urinary System And Sex Hormones:Sex Hormones And Modulators Of The Genital System:Progestogens:Estren derivatives]; G03AC01 [Genito Urinary System And Sex Hormones:Sex Hormones And Modulators Of The Genital System:Hormonal Contraceptives For Systemic Use:Progestogens]</t>
  </si>
  <si>
    <t>C[C@]12CC[C@H]3[C@@H](CCC4=CC(=O)CC[C@H]34)[C@@H]1CC[C@@]2(O)C#C</t>
  </si>
  <si>
    <t>CHEMBL1496</t>
  </si>
  <si>
    <t>Rosuvastatin (BAN, INN); Rosuvastatin Calcium (FDA, USAN)</t>
  </si>
  <si>
    <t>S-4522; ZD-4522; ZD-4522 (Calcium salt)</t>
  </si>
  <si>
    <t>C10AA07</t>
  </si>
  <si>
    <t>C10AA07 [Cardiovascular System:Lipid Modifying Agents:Lipid Modifying Agents, Plain:HMG CoA reductase inhibitors]</t>
  </si>
  <si>
    <t>CC(C)c1nc(nc(c2ccc(F)cc2)c1\C=C\[C@@H](O)C[C@@H](O)CC(=O)O)N(C)S(=O)(=O)C</t>
  </si>
  <si>
    <t>CHEMBL1296</t>
  </si>
  <si>
    <t>Cefotiam (BAN, INN); Cefotiam Hydrochloride (FDA, USP, JAN, USAN); Cefotiam Hexetil Hydrochloride (JAN)</t>
  </si>
  <si>
    <t>ABBOTT-48999; CGP-14221/E; SCE-963</t>
  </si>
  <si>
    <t>Takeda Chemical Industries Ltd</t>
  </si>
  <si>
    <t>J01DC07</t>
  </si>
  <si>
    <t>J01DC07 [Antiinfectives For Systemic Use:Antibacterials For Systemic Use:Other Beta-Lactam Antibacterials:Second-generation cephalosporins]</t>
  </si>
  <si>
    <t>CN(C)CCn1nnnc1SCC2=C(N3[C@H](SC2)[C@H](NC(=O)Cc4csc(N)n4)C3=O)C(=O)O</t>
  </si>
  <si>
    <t>CHEMBL655</t>
  </si>
  <si>
    <t>Midazolam (BAN, JAN, INN); Midazolam Hydrochloride (FDA, USAN); Midazolam Maleate (USAN)</t>
  </si>
  <si>
    <t>Ro-213981003; Ro-21-3981-003; Ro-213981001</t>
  </si>
  <si>
    <t>Hoffmann-Laroche; Hoffmann La Roche Inc; Hlr Technology</t>
  </si>
  <si>
    <t>N05CD08</t>
  </si>
  <si>
    <t>N05CD08 [Nervous System:Psycholeptics:Hypnotics And Sedatives:Benzodiazepine derivatives]</t>
  </si>
  <si>
    <t>Anesthetic (injectable); Anesthetic (intravenous)</t>
  </si>
  <si>
    <t>Cc1ncc2CN=C(c3ccccc3F)c4cc(Cl)ccc4n12</t>
  </si>
  <si>
    <t>CHEMBL1201268</t>
  </si>
  <si>
    <t>Hyoscine Methobromide (BAN); Methscopolamine Bromide (FDA, USP); N-Methylscopolamine Methylsulfate (JAN)</t>
  </si>
  <si>
    <t>S01FA03; A03BB03</t>
  </si>
  <si>
    <t>S01FA03 [Sensory Organs:Ophthalmologicals:Mydriatics And Cycloplegics:Anticholinergics]; A03BB03 [Alimentary Tract And Metabolism:Drugs For Functional Gastrointestinal Disorders:Belladonna And Derivatives, Plain:Belladonna alkaloids, semisynthetic, quaternary ammonium compounds]</t>
  </si>
  <si>
    <t>C[N+]1(C)[C@H]2C[C@@H](C[C@H]1[C@H]3O[C@@H]23)OC(=O)[C@H](CO)c4ccccc4</t>
  </si>
  <si>
    <t>CHEMBL669</t>
  </si>
  <si>
    <t>Cyclobenzaprine (INN); Cyclobenzaprine Hydrochloride (FDA, USP, USAN)</t>
  </si>
  <si>
    <t>MK-130; MK-130 [As The Base]</t>
  </si>
  <si>
    <t>Janssen Research And Development Llc; Ivax International Gmbh</t>
  </si>
  <si>
    <t>M03BX08</t>
  </si>
  <si>
    <t>M03BX08 [Musculo-Skeletal System:Muscle Relaxants:Muscle Relaxants, Centrally Acting Agents:Other centrally acting agents]</t>
  </si>
  <si>
    <t>CN(C)CCC=C1c2ccccc2C=Cc3ccccc13</t>
  </si>
  <si>
    <t>CHEMBL1506</t>
  </si>
  <si>
    <t>Chloramphenicol Palmitate (BAN, JAN, USP, FDA)</t>
  </si>
  <si>
    <t>S02AA01; J01BA01; S03AA08; D10AF03; G01AA05; S01AA01; D06AX02</t>
  </si>
  <si>
    <t>S02AA01 [Sensory Organs:Otologicals:Antiinfectives:Antiinfectives]; J01BA01 [Antiinfectives For Systemic Use:Antibacterials For Systemic Use:Amphenicols:Amphenicols]; S03AA08 [Sensory Organs:Ophthalmological And Otological Preparations:Antiinfectives:Antiinfectives]; D10AF03 [Dermatologicals:Anti-Acne Preparations:Anti-Acne Preparations For Topical Use:Antiinfectives for treatment of acne]; G01AA05 [Genito Urinary System And Sex Hormones:Gynecological Antiinfectives And Antiseptics:Antiinfectives And Antiseptics, Excl. Combinations:Antibiotics]; S01AA01 [Sensory Organs:Ophthalmologicals:Antiinfectives:Antibiotics]; D06AX02 [Dermatologicals:Antibiotics And Chemotherapeutics For Dermatological Use:Antibiotics For Topical Use:Other antibiotics for topical use]</t>
  </si>
  <si>
    <t>CCCCCCCCCCCCCCCC(=O)OC[C@@H](NC(=O)C(Cl)Cl)[C@H](O)c1ccc(cc1)[N+](=O)[O-]</t>
  </si>
  <si>
    <t>CHEMBL434</t>
  </si>
  <si>
    <t>Isoprenaline (BAN, INN); Isoproterenol Hydrochloride (USP, FDA); L-Isoprenaline Hydrochloride (JAN); Isoproterenol Sulfate (FDA, USP, JAN)</t>
  </si>
  <si>
    <t>Eli Lilly And Co; Abbvie Inc; Abbott Laboratories Pharmaceutical Products Div; 3m Pharmaceuticals Inc; Hospira Inc</t>
  </si>
  <si>
    <t>R03CB51; C01CA02; R03CB01; R03AB02</t>
  </si>
  <si>
    <t>R03CB51 [Respiratory System:Drugs For Obstructive Airway Diseases:Adrenergics For Systemic Use:Non-selective beta-adrenoreceptor agonists]; C01CA02 [Cardiovascular System:Cardiac Therapy:Cardiac Stimulants Excl. Cardiac Glycosides:Adrenergic and dopaminergic agents]; R03CB01 [Respiratory System:Drugs For Obstructive Airway Diseases:Adrenergics For Systemic Use:Non-selective beta-adrenoreceptor agonists]; R03AB02 [Respiratory System:Drugs For Obstructive Airway Diseases:Adrenergics, Inhalants:Non-selective beta-adrenoreceptor agonists]</t>
  </si>
  <si>
    <t>CC(C)NCC(O)c1ccc(O)c(O)c1</t>
  </si>
  <si>
    <t>CHEMBL644</t>
  </si>
  <si>
    <t>Trimipramine (BAN, INN, USAN); Trimipramine Maleate (FDA, JAN, USAN)</t>
  </si>
  <si>
    <t>7162 RP; IL-6001</t>
  </si>
  <si>
    <t>Wyeth-Ayerst; Odyssey Pharmaceuticals Inc</t>
  </si>
  <si>
    <t>N06AA06</t>
  </si>
  <si>
    <t>N06AA06 [Nervous System:Psychoanaleptics:Antidepressants:Non-selective monoamine reuptake inhibitors]</t>
  </si>
  <si>
    <t>CC(CN(C)C)CN1c2ccccc2CCc3ccccc13</t>
  </si>
  <si>
    <t>CHEMBL808</t>
  </si>
  <si>
    <t>Econazole (BAN, INN, USAN); Econazole Nitrate (FDA, USP, BAN, JAN, USAN)</t>
  </si>
  <si>
    <t>R-14827; SQ-13050</t>
  </si>
  <si>
    <t>Ortho Dermatologics Div Janssen Pharmaceuticals Inc; Janssen Pharmaceutica, Belgium</t>
  </si>
  <si>
    <t>D01AC03; G01AF05</t>
  </si>
  <si>
    <t>D01AC03 [Dermatologicals:Antifungals For Dermatological Use:Antifungals For Topical Use:Imidazole and triazole derivatives]; G01AF05 [Genito Urinary System And Sex Hormones:Gynecological Antiinfectives And Antiseptics:Antiinfectives And Antiseptics, Excl. Combinations:Imidazole derivatives]</t>
  </si>
  <si>
    <t>Clc1ccc(COC(Cn2ccnc2)c3ccc(Cl)cc3Cl)cc1</t>
  </si>
  <si>
    <t>CHEMBL1086</t>
  </si>
  <si>
    <t>Cinchocaine (BAN, INN); Dibucaine (USP); Cinchocaine Hydrochloride (BAN); Dibucaine Hydrochloride (FDA, USP, JAN)</t>
  </si>
  <si>
    <t>C05AD04; S01HA06; S02DA04; D04AB02; N01BB06</t>
  </si>
  <si>
    <t>C05AD04 [Cardiovascular System:Vasoprotectives:Agents For Treatment Of Hemorrhoids And Anal :Local anesthetics]; S01HA06 [Sensory Organs:Ophthalmologicals:Local Anesthetics:Local anesthetics]; S02DA04 [Sensory Organs:Otologicals:Other Otologicals:Analgesics and anesthetics]; D04AB02 [Dermatologicals:Antipruritics, Incl. Antihistamines, Anesthetics, Etc.:Antipruritics, Incl. Antihistamines, Anesthetics, Etc.:Anesthetics for topical use]; N01BB06 [Nervous System:Anesthetics:Anesthetics, Local:Amides]</t>
  </si>
  <si>
    <t>CCCCOc1cc(C(=O)NCCN(CC)CC)c2ccccc2n1</t>
  </si>
  <si>
    <t>CHEMBL765</t>
  </si>
  <si>
    <t>Guanethidine (BAN, INN); Guanethidine Monosulfate (USAN, USP, FDA); Guanethidine Sulfate (JAN, USAN, USP)</t>
  </si>
  <si>
    <t>SU-5864</t>
  </si>
  <si>
    <t>C02CC02; S01EX01</t>
  </si>
  <si>
    <t>C02CC02 [Cardiovascular System:Antihypertensives:Antiadrenergic Agents, Peripherally Acting:Guanidine derivatives]; S01EX01 [Sensory Organs:Ophthalmologicals:Antiglaucoma Preparations And Miotics:Other antiglaucoma preparations]</t>
  </si>
  <si>
    <t>NC(=N)NCCN1CCCCCCC1</t>
  </si>
  <si>
    <t>CHEMBL1413</t>
  </si>
  <si>
    <t>Ciclopirox (USP, BAN, FDA, INN, USAN); Ciclopirox Olamine (JAN, USAN, USP)</t>
  </si>
  <si>
    <t>HOE-296b; HOE-296</t>
  </si>
  <si>
    <t>Sanofi Aventis Us Llc; Medicis Pharmaceutical Corp; Hoechst-Roussel</t>
  </si>
  <si>
    <t>D01AE14; G01AX12</t>
  </si>
  <si>
    <t>D01AE14 [Dermatologicals:Antifungals For Dermatological Use:Antifungals For Topical Use:Other antifungals for topical use]; G01AX12 [Genito Urinary System And Sex Hormones:Gynecological Antiinfectives And Antiseptics:Antiinfectives And Antiseptics, Excl. Combinations:Other antiinfectives and antiseptics]</t>
  </si>
  <si>
    <t>CC1=CC(=O)N(O)C(=C1)C2CCCCC2</t>
  </si>
  <si>
    <t>CHEMBL1651</t>
  </si>
  <si>
    <t>Dexamethasone Acetate (BAN, JAN, USAN, USP, FDA)</t>
  </si>
  <si>
    <t>C[C@@H]1C[C@H]2[C@@H]3CCC4=CC(=O)C=C[C@]4(C)[C@@]3(F)[C@@H](O)C[C@]2(C)[C@@]1(OC(=O)C)C(=O)CO</t>
  </si>
  <si>
    <t>CHEMBL606</t>
  </si>
  <si>
    <t>Misoprostol (BAN, FDA, INN, JAN, USAN)</t>
  </si>
  <si>
    <t>SC-29333</t>
  </si>
  <si>
    <t>G02AD06; A02BB01</t>
  </si>
  <si>
    <t>G02AD06 [Genito Urinary System And Sex Hormones:Other Gynecologicals:Oxytocics:Prostaglandins]; A02BB01 [Alimentary Tract And Metabolism:Drugs For Acid Related Disorders:Drugs For Peptic Ulcer And Gastro-Oesophageal Reflux Disease (Gord):Prostaglandins]</t>
  </si>
  <si>
    <t>CCCCC(C)(O)C\C=C\[C@H]1[C@H](O)CC(=O)[C@@H]1CCCCCCC(=O)OC</t>
  </si>
  <si>
    <t>CHEMBL1200507</t>
  </si>
  <si>
    <t>Iodixanol (FDA, USP, BAN, INN, USAN)</t>
  </si>
  <si>
    <t>2-541O-3A</t>
  </si>
  <si>
    <t>V08AB09</t>
  </si>
  <si>
    <t>V08AB09 [Various:Contrast Media:X-Ray Contrast Media, Iodinated:Watersoluble, nephrotropic, low osmolar X-ray contrast media]</t>
  </si>
  <si>
    <t>CC(=O)N(CC(O)CN(C(=O)C)c1c(I)c(C(=O)NCC(O)CO)c(I)c(C(=O)NCC(O)CO)c1I)c2c(I)c(C(=O)NCC(O)CO)c(I)c(C(=O)NCC(O)CO)c2I</t>
  </si>
  <si>
    <t>CHEMBL480</t>
  </si>
  <si>
    <t>Lansoprazole (BAN, USAN, USP, FDA, INN)</t>
  </si>
  <si>
    <t>A-65006; AG-1749</t>
  </si>
  <si>
    <t>Takeda Pharmaceuticals Usa Inc; Takeda Pharmaceuticals North America Inc; Novartis Consumer Health Inc</t>
  </si>
  <si>
    <t>A02BC03</t>
  </si>
  <si>
    <t>A02BC03 [Alimentary Tract And Metabolism:Drugs For Acid Related Disorders:Drugs For Peptic Ulcer And Gastro-Oesophageal Reflux Disease (Gord):Proton pump inhibitors]</t>
  </si>
  <si>
    <t>CHEMBL1763</t>
  </si>
  <si>
    <t>Hydroflumethiazide (BAN, FDA, INN, JAN, USP)</t>
  </si>
  <si>
    <t>Shire Development Llc; Shire Development Inc</t>
  </si>
  <si>
    <t>C03AH02; C03AA02</t>
  </si>
  <si>
    <t>C03AH02 [Cardiovascular System:Diuretics:Low-Ceiling Diuretics, Thiazides:Thiazides, combinations with psycholeptics and/or analgesics]; C03AA02 [Cardiovascular System:Diuretics:Low-Ceiling Diuretics, Thiazides:Thiazides, plain]</t>
  </si>
  <si>
    <t>NS(=O)(=O)c1cc2c(NCNS2(=O)=O)cc1C(F)(F)F</t>
  </si>
  <si>
    <t>CHEMBL2171310</t>
  </si>
  <si>
    <t>Isosorbide Dinitrate (FDA, USP, BAN, INN, JAN, USAN)</t>
  </si>
  <si>
    <t>Schwarz Pharma Inc; Biovail Laboratories Inc; Astrazeneca Pharmaceuticals Lp; Arbor Pharmaceuticals Inc; Valeant International Barbados Srl</t>
  </si>
  <si>
    <t>C05AE02; C01DA08; C01DA58</t>
  </si>
  <si>
    <t>C05AE02 [Cardiovascular System:Vasoprotectives:Agents For Treatment Of Hemorrhoids And Anal :Muscle relaxants]; C01DA08 [Cardiovascular System:Cardiac Therapy:Vasodilators Used In Cardiac Diseases:Organic nitrates]; C01DA58 [Cardiovascular System:Cardiac Therapy:Vasodilators Used In Cardiac Diseases:Organic nitrates]</t>
  </si>
  <si>
    <t>[O-][N+](=O)O[C@H]1CO[C@H]2[C@@H](CO[C@@H]12)O[N+](=O)[O-]</t>
  </si>
  <si>
    <t>CHEMBL1201538</t>
  </si>
  <si>
    <t>Insulin Lispro (BAN, INN, USAN, USP); Insulin Lispro Recombinant (FDA)</t>
  </si>
  <si>
    <t>A10AC04; A10AB04</t>
  </si>
  <si>
    <t>A10AC04 [Alimentary Tract And Metabolism:Drugs Used In Diabetes:Insulins And Analogues:Insulins and analogues for injection, intermediate-acting ]; A10AB04 [Alimentary Tract And Metabolism:Drugs Used In Diabetes:Insulins And Analogues:Insulins and analogues for injection, fast-acting ]</t>
  </si>
  <si>
    <t>CHEMBL1201661</t>
  </si>
  <si>
    <t>Calcitonin Salmon Recombinant (FDA)</t>
  </si>
  <si>
    <t>Upsher Smith Laboratories Inc</t>
  </si>
  <si>
    <t>H05BA01</t>
  </si>
  <si>
    <t>H05BA01 [Systemic Hormonal Preparations, Excl. :Calcium Homeostasis:Anti-Parathyroid Agents:Calcitonin preparations]</t>
  </si>
  <si>
    <t>CHEMBL1201630</t>
  </si>
  <si>
    <t>Insulin Purified Pork (FDA)</t>
  </si>
  <si>
    <t>A10AD03; A10AC03; A10AE03; A10AB03</t>
  </si>
  <si>
    <t>A10AD03 [Alimentary Tract And Metabolism:Drugs Used In Diabetes:Insulins And Analogues:Insulins and analogues for injection, intermediate-acting combined with fast-acting ]; A10AC03 [Alimentary Tract And Metabolism:Drugs Used In Diabetes:Insulins And Analogues:Insulins and analogues for injection, intermediate-acting ]; A10AE03 [Alimentary Tract And Metabolism:Drugs Used In Diabetes:Insulins And Analogues:Insulins and analogues for injection, long-acting]; A10AB03 [Alimentary Tract And Metabolism:Drugs Used In Diabetes:Insulins And Analogues:Insulins and analogues for injection, fast-acting ]</t>
  </si>
  <si>
    <t>CHEMBL1201828</t>
  </si>
  <si>
    <t>Eculizumab (FDA, INN, USAN)</t>
  </si>
  <si>
    <t>5G1.1; H5G1.1VHC+H5G1.1VLC; h5G1.1</t>
  </si>
  <si>
    <t>L04AA25</t>
  </si>
  <si>
    <t>L04AA25 [Antineoplastic And Immunomodulating Agents:Immunosuppressants:Immunosuppressants:Selective immunosuppressants]</t>
  </si>
  <si>
    <t>CHEMBL19</t>
  </si>
  <si>
    <t>Methazolamide (BAN, FDA, INN, JAN, USP)</t>
  </si>
  <si>
    <t>S01EC05</t>
  </si>
  <si>
    <t>S01EC05 [Sensory Organs:Ophthalmologicals:Antiglaucoma Preparations And Miotics:Carbonic anhydrase inhibitors]</t>
  </si>
  <si>
    <t>CN1N=C(S/C/1=N/C(=O)C)S(=O)(=O)N</t>
  </si>
  <si>
    <t>CHEMBL550348</t>
  </si>
  <si>
    <t>Deferasirox (FDA, INN, USAN)</t>
  </si>
  <si>
    <t>ICL670A</t>
  </si>
  <si>
    <t>V03AC03</t>
  </si>
  <si>
    <t>V03AC03 [Various:All Other Therapeutic Products:All Other Therapeutic Products:Iron chelating agents]</t>
  </si>
  <si>
    <t>OC(=O)c1ccc(cc1)n2nc(nc2c3ccccc3O)c4ccccc4O</t>
  </si>
  <si>
    <t>CHEMBL1096885</t>
  </si>
  <si>
    <t>Valrubicin (FDA, USP, INN, USAN)</t>
  </si>
  <si>
    <t>AD-32</t>
  </si>
  <si>
    <t>Endo Pharmaceutical Solutions Inc</t>
  </si>
  <si>
    <t>L01DB09</t>
  </si>
  <si>
    <t>L01DB09 [Antineoplastic And Immunomodulating Agents:Antineoplastic Agents:Cytotoxic Antibiotics And Related Substances:Anthracyclines and related substances]</t>
  </si>
  <si>
    <t>CCCCC(=O)OCC(=O)[C@@]1(O)C[C@H](O[C@H]2C[C@H](NC(=O)C(F)(F)F)[C@H](O)[C@H](C)O2)c3c(O)c4C(=O)c5c(OC)cccc5C(=O)c4c(O)c3C1</t>
  </si>
  <si>
    <t>CHEMBL1615438</t>
  </si>
  <si>
    <t>Levocabastine (BAN, INN); Levocabastine Hydrochloride (FDA, USAN)</t>
  </si>
  <si>
    <t>R-50547</t>
  </si>
  <si>
    <t>S01GX02; R01AC02</t>
  </si>
  <si>
    <t>S01GX02 [Sensory Organs:Ophthalmologicals:Decongestants And Antiallergics:Other antiallergics]; R01AC02 [Respiratory System:Nasal Preparations:Decongestants And Other Nasal Preparations For Topical Use:Antiallergic agents, excl. corticosteroids]</t>
  </si>
  <si>
    <t>C[C@@H]1CN(CC[C@]1(C(=O)O)c2ccccc2)[C@@H]3CC[C@@](CC3)(C#N)c4ccc(F)cc4</t>
  </si>
  <si>
    <t>CHEMBL1789843</t>
  </si>
  <si>
    <t>Belimumab (FDA, INN, USAN)</t>
  </si>
  <si>
    <t>L04AA26</t>
  </si>
  <si>
    <t>L04AA26 [Antineoplastic And Immunomodulating Agents:Immunosuppressants:Immunosuppressants:Selective immunosuppressants]</t>
  </si>
  <si>
    <t>CHEMBL1201342</t>
  </si>
  <si>
    <t>Methixene Hydrochloride (FDA, USAN); Metixene (BAN, INN); Metixene Hydrochloride (JAN)</t>
  </si>
  <si>
    <t>SJ-1977</t>
  </si>
  <si>
    <t>N04AA03</t>
  </si>
  <si>
    <t>N04AA03 [Nervous System:Anti-Parkinson Drugs:Anticholinergic Agents:Tertiary amines]</t>
  </si>
  <si>
    <t>CN1CCCC(CC2c3ccccc3Sc4ccccc24)C1</t>
  </si>
  <si>
    <t>CHEMBL601</t>
  </si>
  <si>
    <t>Aminolevulinic Acid Hydrochloride (FDA, USAN)</t>
  </si>
  <si>
    <t>Dusa Pharmaceuticals Inc</t>
  </si>
  <si>
    <t>L01XD04</t>
  </si>
  <si>
    <t>L01XD04 [Antineoplastic And Immunomodulating Agents:Antineoplastic Agents:Other Antineoplastic Agents:Sensitizers used in photodynamic/radiation therapy]</t>
  </si>
  <si>
    <t>NCC(=O)CCC(=O)O</t>
  </si>
  <si>
    <t>CHEMBL469</t>
  </si>
  <si>
    <t>Ketorolac (BAN, INN); Ketorolac Tromethamine (FDA, USP, USAN)</t>
  </si>
  <si>
    <t>Roche Palo Alto Llc; Luitpold Pharmaceuticals Inc; Allergan Inc; Allergan</t>
  </si>
  <si>
    <t>S01BC05; M01AB15</t>
  </si>
  <si>
    <t>S01BC05 [Sensory Organs:Ophthalmologicals:Antiinflammatory Agents:Antiinflammatory agents, non-steroids]; M01AB15 [Musculo-Skeletal System:Antiinflammatory And Antirheumatic Products:Antiinflammatory And Antirheumatic Products, Non-Steroids:Acetic acid derivatives and related substances]</t>
  </si>
  <si>
    <t>OC(=O)C1CCn2c1ccc2C(=O)c3ccccc3</t>
  </si>
  <si>
    <t>CHEMBL1615433</t>
  </si>
  <si>
    <t>Ipratropium Bromide (FDA, BAN, INN, JAN, USAN)</t>
  </si>
  <si>
    <t>SCH-1000-Br-; SCH-1000BR Monohydrate</t>
  </si>
  <si>
    <t>Dey Lp; Boehringer Ingelheim Pharmaceuticals Inc</t>
  </si>
  <si>
    <t>R03BB01; R01AX03</t>
  </si>
  <si>
    <t>R03BB01 [Respiratory System:Drugs For Obstructive Airway Diseases:Other Drugs For Obstructive Airway Diseases, Inhalants:Anticholinergics]; R01AX03 [Respiratory System:Nasal Preparations:Decongestants And Other Nasal Preparations For Topical Use:Other nasal preparations]</t>
  </si>
  <si>
    <t>CC(C)[N+]1(C)C2CCC1CC(C2)OC(=O)C(CO)c3ccccc3</t>
  </si>
  <si>
    <t>CHEMBL1617</t>
  </si>
  <si>
    <t>Rifaximin (MI, FDA, INN, USAN)</t>
  </si>
  <si>
    <t>D06AX11; A07AA11</t>
  </si>
  <si>
    <t>D06AX11 [Dermatologicals:Antibiotics And Chemotherapeutics For Dermatological Use:Antibiotics For Topical Use:Other antibiotics for topical use]; A07AA11 [Alimentary Tract And Metabolism:Antidiarrheals, Intestinal Antiinflammatory/Antiinfective :Intestinal Antiinfectives:Antibiotics]</t>
  </si>
  <si>
    <t>CO[C@H]1\C=C\O[C@@]2(C)Oc3c(C)c(O)c4c(O)c(NC(=O)\C(=C/C=C/[C@H](C)[C@H](O)[C@@H](C)[C@@H](O)[C@@H](C)[C@H](OC(=O)C)[C@@H]1C)\C)c5c(nc6cc(C)ccn56)c4c3C2=O</t>
  </si>
  <si>
    <t>CHEMBL1201625</t>
  </si>
  <si>
    <t>Cholestyramine (FDA)</t>
  </si>
  <si>
    <t>Bristol Myers Co</t>
  </si>
  <si>
    <t>CHEMBL1200528</t>
  </si>
  <si>
    <t>Chromic Chloride (FDA, USP)</t>
  </si>
  <si>
    <t>Hospira Inc; Abraxis Pharmaceutical Products</t>
  </si>
  <si>
    <t>CHEMBL951</t>
  </si>
  <si>
    <t>Iofendylate (BAN, INN); Iophendylate (FDA, USP)</t>
  </si>
  <si>
    <t>V08AD04</t>
  </si>
  <si>
    <t>V08AD04 [Various:Contrast Media:X-Ray Contrast Media, Iodinated:Non-watersoluble X-ray contrast media]</t>
  </si>
  <si>
    <t>CCOC(=O)CCCCCCCCC(C)c1ccc(I)cc1</t>
  </si>
  <si>
    <t>CHEMBL455</t>
  </si>
  <si>
    <t>Sulfacetamide (Triple Sulfa) (FDA); Sulfacetamide (BAN, INN, USP); Sulfacetamide Sodium (FDA, USP)</t>
  </si>
  <si>
    <t>Sanofi Aventis Us Llc; Ortho Mcneil Pharmaceutical Inc; Novartis Pharmaceuticals Corp; Allergan Pharmaceutical; Schering Corp Sub Schering Plough Corp</t>
  </si>
  <si>
    <t>S01AB04</t>
  </si>
  <si>
    <t>S01AB04 [Sensory Organs:Ophthalmologicals:Antiinfectives:Sulfonamides]</t>
  </si>
  <si>
    <t>CC(=O)NS(=O)(=O)c1ccc(N)cc1</t>
  </si>
  <si>
    <t>CHEMBL1071</t>
  </si>
  <si>
    <t>Oxaprozin (BAN, FDA, INN, JAN, USAN, USP); Oxaprozin Potassium (FDA)</t>
  </si>
  <si>
    <t>WY-21743</t>
  </si>
  <si>
    <t>M01AE12</t>
  </si>
  <si>
    <t>M01AE12 [Musculo-Skeletal System:Antiinflammatory And Antirheumatic Products:Antiinflammatory And Antirheumatic Products, Non-Steroids:Propionic acid derivatives]</t>
  </si>
  <si>
    <t>OC(=O)CCc1oc(c2ccccc2)c(n1)c3ccccc3</t>
  </si>
  <si>
    <t>CHEMBL425</t>
  </si>
  <si>
    <t>Olsalazine (BAN, INN); Olsalazine Sodium (FDA, USAN)</t>
  </si>
  <si>
    <t>CJ-91B</t>
  </si>
  <si>
    <t>A07EC03</t>
  </si>
  <si>
    <t>A07EC03 [Alimentary Tract And Metabolism:Antidiarrheals, Intestinal Antiinflammatory/Antiinfective :Intestinal Antiinflammatory Agents:Aminosalicylic acid and similar agents]</t>
  </si>
  <si>
    <t>OC(=O)c1cc(ccc1O)N=Nc2ccc(O)c(c2)C(=O)O</t>
  </si>
  <si>
    <t>CHEMBL1208646</t>
  </si>
  <si>
    <t>Theophylline Sodium Glycinate (FDA, USP)</t>
  </si>
  <si>
    <t>Central Pharmaceuticals Inc</t>
  </si>
  <si>
    <t>CN1C(=O)N(C)c2nc[nH]c2C1=O.NCC(=O)O</t>
  </si>
  <si>
    <t>CHEMBL422330</t>
  </si>
  <si>
    <t>Lumefantrine (BAN, FDA, INN, USAN)</t>
  </si>
  <si>
    <t>GNF-Pf-1971</t>
  </si>
  <si>
    <t>CCCCN(CCCC)CC(O)c1cc(Cl)cc2\C(=C\c3ccc(Cl)cc3)\c4cc(Cl)ccc4c12</t>
  </si>
  <si>
    <t>CHEMBL386630</t>
  </si>
  <si>
    <t>Testosterone (BAN, FDA, INN, USP)</t>
  </si>
  <si>
    <t>Auxilium Pharmaceuticals Inc; Alza Corp; Actient Pharmaceuticals Llc; Abbvie Inc; Eli Lilly And Co</t>
  </si>
  <si>
    <t>C[C@]12CC[C@H]3[C@@H](CCC4=CC(=O)CC[C@]34C)[C@@H]1CC[C@@H]2O</t>
  </si>
  <si>
    <t>CHEMBL1683590</t>
  </si>
  <si>
    <t>Eribulin (INN); Eribulin Mesylate (FDA, USAN)</t>
  </si>
  <si>
    <t>E7389</t>
  </si>
  <si>
    <t>antineoplastics (mitotic inhibitors,tubulin binders</t>
  </si>
  <si>
    <t>L01XX41</t>
  </si>
  <si>
    <t>L01XX41 [Antineoplastic And Immunomodulating Agents:Antineoplastic Agents:Other Antineoplastic Agents:Other antineoplastic agents]</t>
  </si>
  <si>
    <t>CO[C@H]1[C@@H](C[C@H](O)CN)O[C@H]2C[C@H]3O[C@@H](CC[C@@H]4O[C@@H](CC[C@@]56C[C@H]7O[C@@H]8[C@@H](O[C@H]9CC[C@H](CC(=O)C[C@H]12)O[C@@H]9[C@@H]8O5)[C@H]7O6)CC4=C)C[C@@H](C)C3=C</t>
  </si>
  <si>
    <t>CHEMBL1167</t>
  </si>
  <si>
    <t>Spectinomycin (BAN, INN); Spectinomycin Hydrochloride (FDA, JAN, USAN, USP)</t>
  </si>
  <si>
    <t>M-141; U-18409AE</t>
  </si>
  <si>
    <t>J01XX04</t>
  </si>
  <si>
    <t>J01XX04 [Antiinfectives For Systemic Use:Antibacterials For Systemic Use:Other Antibacterials:Other antibacterials]</t>
  </si>
  <si>
    <t>CN[C@@H]1[C@H](O)[C@H](NC)[C@H]2O[C@]3(O)[C@@H](O[C@H](C)CC3=O)O[C@@H]2[C@H]1O</t>
  </si>
  <si>
    <t>CHEMBL451</t>
  </si>
  <si>
    <t>Chlordiazepoxide (BAN, FDA, INN, JAN, USP); Chlordiazepoxide Hydrochloride (FDA, USP, BAN, JAN, USAN)</t>
  </si>
  <si>
    <t>Ro-5-0690; Ro-50690</t>
  </si>
  <si>
    <t>Valeant Pharmaceuticals International; Hoffmann La Roche Inc</t>
  </si>
  <si>
    <t>N05BA02</t>
  </si>
  <si>
    <t>N05BA02 [Nervous System:Psycholeptics:Anxiolytics:Benzodiazepine derivatives]</t>
  </si>
  <si>
    <t>CNC1=Nc2ccc(Cl)cc2C(=[N+]([O-])C1)c3ccccc3</t>
  </si>
  <si>
    <t>CHEMBL965</t>
  </si>
  <si>
    <t>Carbachol (BAN, INN, JAN, USP, FDA); Carbacholine Chloride (DCF)</t>
  </si>
  <si>
    <t>N07AB01; S01EB02</t>
  </si>
  <si>
    <t>N07AB01 [Nervous System:Other Nervous System Drugs:Parasympathomimetics:Choline esters]; S01EB02 [Sensory Organs:Ophthalmologicals:Antiglaucoma Preparations And Miotics:Parasympathomimetics]</t>
  </si>
  <si>
    <t>C[N+](C)(C)CCOC(=O)N</t>
  </si>
  <si>
    <t>CHEMBL527</t>
  </si>
  <si>
    <t>Piroxicam (BAN, FDA, INN, JAN, USAN, USP); Piroxicam Olamine (USAN)</t>
  </si>
  <si>
    <t>CP-16171; CP-16171-85</t>
  </si>
  <si>
    <t>Pfizer Laboratories Div Pfizer Inc; Pfizer</t>
  </si>
  <si>
    <t>M02AA07; S01BC06; M01AC01</t>
  </si>
  <si>
    <t>M02AA07 [Musculo-Skeletal System:Topical Products For Joint And Muscular Pain:Topical Products For Joint And Muscular Pain:Antiinflammatory preparations, non-steroids for topical use]; S01BC06 [Sensory Organs:Ophthalmologicals:Antiinflammatory Agents:Antiinflammatory agents, non-steroids]; M01AC01 [Musculo-Skeletal System:Antiinflammatory And Antirheumatic Products:Antiinflammatory And Antirheumatic Products, Non-Steroids:Oxicams]</t>
  </si>
  <si>
    <t>Anti-Inflammatory; Analgesic</t>
  </si>
  <si>
    <t>CN1C(=C(O)c2ccccc2S1(=O)=O)C(=O)Nc3ccccn3</t>
  </si>
  <si>
    <t>CHEMBL223228</t>
  </si>
  <si>
    <t>Efavirenz (BAN, FDA, INN)</t>
  </si>
  <si>
    <t>Gilead Sciences Inc; Bristol Myers Squibb Pharma Co; Bristol Myers Squibb Co</t>
  </si>
  <si>
    <t>antivirals: antivirals (non-nucleoside reverse transcriptase inhibitors,benzoxazinone derivatives)</t>
  </si>
  <si>
    <t>J05AG03</t>
  </si>
  <si>
    <t>J05AG03 [Antiinfectives For Systemic Use:Antivirals For Systemic Use:Direct Acting Antivirals:Non-nucleoside reverse transcriptase inhibitors]</t>
  </si>
  <si>
    <t>FC(F)(F)[C@]1(OC(=O)Nc2ccc(Cl)cc12)C#CC3CC3</t>
  </si>
  <si>
    <t>CHEMBL1200430</t>
  </si>
  <si>
    <t>Estradiol Acetate (FDA, USAN)</t>
  </si>
  <si>
    <t>E3A; Estradiol-3-Acetate</t>
  </si>
  <si>
    <t>Warner Chilcott Ireland Ltd; Warner Chilcott Co Llc</t>
  </si>
  <si>
    <t>CC(=O)Oc1ccc2[C@H]3CC[C@]4(C)[C@@H](O)CC[C@H]4[C@@H]3CCc2c1</t>
  </si>
  <si>
    <t>CHEMBL1502</t>
  </si>
  <si>
    <t>Pantoprazole (BAN, INN, USAN); Pantoprazole Sodium (FDA, USAN)</t>
  </si>
  <si>
    <t>BY-1023; SK&amp;F-96022; SK-96022</t>
  </si>
  <si>
    <t>Wyeth Pharmaceuticals Inc; SmithKline Beecham</t>
  </si>
  <si>
    <t>A02BC02</t>
  </si>
  <si>
    <t>A02BC02 [Alimentary Tract And Metabolism:Drugs For Acid Related Disorders:Drugs For Peptic Ulcer And Gastro-Oesophageal Reflux Disease (Gord):Proton pump inhibitors]</t>
  </si>
  <si>
    <t>COc1ccnc(C[S+]([O-])c2nc3cc(OC(F)F)ccc3[nH]2)c1OC</t>
  </si>
  <si>
    <t>CHEMBL1342</t>
  </si>
  <si>
    <t>Sodium Oxybate (FDA, USAN)</t>
  </si>
  <si>
    <t>WY-3478</t>
  </si>
  <si>
    <t>Jazz Pharmaceuticals Inc</t>
  </si>
  <si>
    <t>N07XX04; N01AX11</t>
  </si>
  <si>
    <t>N07XX04 [Nervous System:Other Nervous System Drugs:Other Nervous System Drugs:Other nervous system drugs]; N01AX11 [Nervous System:Anesthetics:Anesthetics, General:Other general anesthetics]</t>
  </si>
  <si>
    <t>Anesthesia, Adjunct To</t>
  </si>
  <si>
    <t>OCCCC(=O)O</t>
  </si>
  <si>
    <t>CHEMBL1641</t>
  </si>
  <si>
    <t>Hydrocortisone Sodium Phosphate (FDA, USP, BAN, JAN)</t>
  </si>
  <si>
    <t>C[C@]12CCC(=O)C=C1CC[C@H]3[C@@H]4CC[C@](O)(C(=O)COP(=O)(O)O)[C@@]4(C)C[C@H](O)[C@H]23</t>
  </si>
  <si>
    <t>CHEMBL1201281</t>
  </si>
  <si>
    <t>Chloramphenicol Sodium Succinate (FDA, USP, BAN, JAN)</t>
  </si>
  <si>
    <t>O[C@@H]([C@@H](COC(=O)CCC(=O)O)NC(=O)C(Cl)Cl)c1ccc(cc1)[N+](=O)[O-]</t>
  </si>
  <si>
    <t>CHEMBL1353</t>
  </si>
  <si>
    <t>Sodium Bicarbonate (JAN, USP, FDA)</t>
  </si>
  <si>
    <t>Alcon Pharmaceuticals Ltd; Alcon Laboratories Inc; Akorn Inc; Abbott Laboratories Pharmaceutical Products Div; Braintree Laboratories Inc</t>
  </si>
  <si>
    <t>B05CB04; B05XA02</t>
  </si>
  <si>
    <t>B05CB04 [Blood And Blood Forming Organs:Blood Substitutes And Perfusion Solutions:Irrigating Solutions:Salt solutions]; B05XA02 [Blood And Blood Forming Organs:Blood Substitutes And Perfusion Solutions:I.V. Solution Additives:Electrolyte solutions]</t>
  </si>
  <si>
    <t>Alkalizer (systemic); Replenisher (electrolyte)</t>
  </si>
  <si>
    <t>[Na+].OC(=O)[O-]</t>
  </si>
  <si>
    <t>CHEMBL968</t>
  </si>
  <si>
    <t>Flurazepam (BAN, JAN, INN); Flurazepam Hydrochloride (FDA, USP, JAN, USAN)</t>
  </si>
  <si>
    <t>Ro-5-6901; Ro-56901</t>
  </si>
  <si>
    <t>N05CD01</t>
  </si>
  <si>
    <t>N05CD01 [Nervous System:Psycholeptics:Hypnotics And Sedatives:Benzodiazepine derivatives]</t>
  </si>
  <si>
    <t>Anticonvulsant; Relaxant (muscle); Sedative-Hypnotic</t>
  </si>
  <si>
    <t>CCN(CC)CCN1C(=O)CN=C(c2ccccc2F)c3cc(Cl)ccc13</t>
  </si>
  <si>
    <t>CHEMBL461101</t>
  </si>
  <si>
    <t>Eltrombopag (INN); Eltrombopag Olamine (FDA, USAN)</t>
  </si>
  <si>
    <t>SB-497115-GR</t>
  </si>
  <si>
    <t>B02BX05</t>
  </si>
  <si>
    <t>B02BX05 [Blood And Blood Forming Organs:Antihemorrhagics:Vitamin K And Other Hemostatics:Other systemic hemostatics]</t>
  </si>
  <si>
    <t>CC1=NN(C(=O)/C/1=N\Nc2cccc(c2O)c3cccc(c3)C(=O)O)c4ccc(C)c(C)c4</t>
  </si>
  <si>
    <t>CHEMBL72</t>
  </si>
  <si>
    <t>Desipramine (BAN, INN); Desipramine Hydrochloride (JAN, USAN, USP, FDA)</t>
  </si>
  <si>
    <t>18-8181; DMI; EX 4355; EX-4355; G-35020; JB-8181; RMI-9384A</t>
  </si>
  <si>
    <t>N06AA01</t>
  </si>
  <si>
    <t>N06AA01 [Nervous System:Psychoanaleptics:Antidepressants:Non-selective monoamine reuptake inhibitors]</t>
  </si>
  <si>
    <t>CNCCCN1c2ccccc2CCc3ccccc13</t>
  </si>
  <si>
    <t>CHEMBL1790041</t>
  </si>
  <si>
    <t>Ranitidine (BAN, INN, USAN); Ranitidine Bismuth Citrate (FDA, BAN, USAN); Ranitidine Bismutrex (BAN); Ranitidine Hydrochloride (FDA, JAN, USP)</t>
  </si>
  <si>
    <t>GR-122311X; AH-19065</t>
  </si>
  <si>
    <t>Glaxo, England; Covis Pharma Sarl; Boehringer Ingelheim Pharmaceuticals Inc; Boehringer Ingelheim; GlaxoSmithKline</t>
  </si>
  <si>
    <t>A02BA02; A02BA07</t>
  </si>
  <si>
    <t>A02BA02 [Alimentary Tract And Metabolism:Drugs For Acid Related Disorders:Drugs For Peptic Ulcer And Gastro-Oesophageal Reflux Disease (Gord):H2-receptor antagonists]; A02BA07 [Alimentary Tract And Metabolism:Drugs For Acid Related Disorders:Drugs For Peptic Ulcer And Gastro-Oesophageal Reflux Disease (Gord):H2-receptor antagonists]</t>
  </si>
  <si>
    <t>CNC(=C[N+](=O)[O-])NCCSCc1oc(CN(C)C)cc1</t>
  </si>
  <si>
    <t>CHEMBL652</t>
  </si>
  <si>
    <t>Flecainide (BAN, INN); Flecainide Acetate (FDA, USP, JAN, USAN)</t>
  </si>
  <si>
    <t>C01BC04</t>
  </si>
  <si>
    <t>C01BC04 [Cardiovascular System:Cardiac Therapy:Antiarrhythmics, Class I And Iii:Antiarrhythmics, class Ic]</t>
  </si>
  <si>
    <t>FC(F)(F)COc1ccc(OCC(F)(F)F)c(c1)C(=O)NCC2CCCCN2</t>
  </si>
  <si>
    <t>CHEMBL1201354</t>
  </si>
  <si>
    <t>Tridihexethyl Chloride (FDA, USP, BAN); Tridihexethyl Iodide (INN, MI)</t>
  </si>
  <si>
    <t>A03AB08</t>
  </si>
  <si>
    <t>A03AB08 [Alimentary Tract And Metabolism:Drugs For Functional Gastrointestinal Disorders:Drugs For Functional Gastrointestinal Disorders:Synthetic anticholinergics, quaternary ammonium compounds]</t>
  </si>
  <si>
    <t>CC[N+](CC)(CC)CCC(O)(C1CCCCC1)c2ccccc2</t>
  </si>
  <si>
    <t>CHEMBL1201234</t>
  </si>
  <si>
    <t>Mephentermine (BAN, INN); Mephentermine Sulfate (FDA, USP)</t>
  </si>
  <si>
    <t>C01CA11</t>
  </si>
  <si>
    <t>C01CA11 [Cardiovascular System:Cardiac Therapy:Cardiac Stimulants Excl. Cardiac Glycosides:Adrenergic and dopaminergic agents]</t>
  </si>
  <si>
    <t>CNC(C)(C)Cc1ccccc1</t>
  </si>
  <si>
    <t>CHEMBL1237084</t>
  </si>
  <si>
    <t>Clindamycin Phosphate (FDA, USP, JAN, USAN)</t>
  </si>
  <si>
    <t>U-28508</t>
  </si>
  <si>
    <t>Galderma Laboratories Lp; Dow Pharmaceutical Sciences; Baxter Healthcare Corp; Abraxis Pharmaceutical Products; Kv Pharmaceutical Co</t>
  </si>
  <si>
    <t>CCC[C@@H]1C[C@H](N(C)C1)C(=O)NC([C@H](C)Cl)[C@@H]2O[C@H](SC)[C@H](O)[C@@H](O)[C@H]2OP(=O)(O)O</t>
  </si>
  <si>
    <t>CHEMBL2010601</t>
  </si>
  <si>
    <t>Ivacaftor (FDA, INN, USAN)</t>
  </si>
  <si>
    <t>VX-770</t>
  </si>
  <si>
    <t>R07AX02</t>
  </si>
  <si>
    <t>R07AX02 [Respiratory System:Other Respiratory System Products:Other Respiratory System Products:Other respiratory system products]</t>
  </si>
  <si>
    <t>CC(C)(C)c1cc(c(NC(=O)C2=CNc3ccccc3C2=O)cc1O)C(C)(C)C</t>
  </si>
  <si>
    <t>CHEMBL893</t>
  </si>
  <si>
    <t>Dicloxacillin (BAN, INN, USAN); Dicloxacillin Sodium (FDA, USP, BAN, JAN, USAN)</t>
  </si>
  <si>
    <t>BRL-1702; R-13423; P-1011</t>
  </si>
  <si>
    <t>Wyeth Ayerst Laboratories; Apothecon Inc Div Bristol Myers Squibb</t>
  </si>
  <si>
    <t>J01CF01</t>
  </si>
  <si>
    <t>J01CF01 [Antiinfectives For Systemic Use:Antibacterials For Systemic Use:Beta-Lactam Antibacterials, Penicillins:Beta-lactamase resistant penicillins]</t>
  </si>
  <si>
    <t>Cc1onc(c1C(=O)N[C@H]2[C@H]3SC(C)(C)[C@@H](N3C2=O)C(=O)O)c4c(Cl)cccc4Cl</t>
  </si>
  <si>
    <t>CHEMBL441</t>
  </si>
  <si>
    <t>Thiopental (BAN); Thiopental Sodium (INN, JAN, USP, FDA)</t>
  </si>
  <si>
    <t>Abbott Laboratories Hosp Products Div</t>
  </si>
  <si>
    <t>N01AF03; N05CA19</t>
  </si>
  <si>
    <t>N01AF03 [Nervous System:Anesthetics:Anesthetics, General:Barbiturates, plain]; N05CA19 [Nervous System:Psycholeptics:Hypnotics And Sedatives:Barbiturates, plain]</t>
  </si>
  <si>
    <t>Anesthetic (intravenous); Anticonvulsant</t>
  </si>
  <si>
    <t>CCCC(C)C1(CC)C(=O)NC(=S)NC1=O</t>
  </si>
  <si>
    <t>CHEMBL607</t>
  </si>
  <si>
    <t>Meperidine Hydrochloride (USP, FDA); Pethidine (BAN, INN); Pethidine Hydrochloride (JAN)</t>
  </si>
  <si>
    <t>Sanofi Aventis Us Llc; Hospira Inc; Baxter Healthcare Corp Anesthesia Critical Care</t>
  </si>
  <si>
    <t>N02AB72; N02AB02; N02AB52</t>
  </si>
  <si>
    <t>N02AB72 [Nervous System:Analgesics:Opioids:Phenylpiperidine derivatives]; N02AB02 [Nervous System:Analgesics:Opioids:Phenylpiperidine derivatives]; N02AB52 [Nervous System:Analgesics:Opioids:Phenylpiperidine derivatives]</t>
  </si>
  <si>
    <t>CCOC(=O)C1(CCN(C)CC1)c2ccccc2</t>
  </si>
  <si>
    <t>CHEMBL556</t>
  </si>
  <si>
    <t>Deferoxamine (INN, USAN); Desferrioxamine (BAN); Deferoxamine Mesilate (JAN); Deferoxamine Mesylate (USAN, USP, FDA); Desferrioxamine Mesilate (BAN); Deferoxamine Hydrochloride (USAN)</t>
  </si>
  <si>
    <t>BA-33112; BA-29837</t>
  </si>
  <si>
    <t>V03AC01</t>
  </si>
  <si>
    <t>V03AC01 [Various:All Other Therapeutic Products:All Other Therapeutic Products:Iron chelating agents]</t>
  </si>
  <si>
    <t>Antidote (to iron poisoning); Chelating Agent; Chelating Agent (iron)</t>
  </si>
  <si>
    <t>CC(=O)N(O)CCCCCNC(=O)CCC(=O)N(O)CCCCCNC(=O)CCC(=O)N(O)CCCCCN</t>
  </si>
  <si>
    <t>CHEMBL1514</t>
  </si>
  <si>
    <t>Levacetylmethadol (INN); Levomethadyl Acetate (USAN); Levomethadyl Acetate Hydrochloride (FDA, USAN)</t>
  </si>
  <si>
    <t>LAAM; MK-790</t>
  </si>
  <si>
    <t>Roxane Laboratories Inc</t>
  </si>
  <si>
    <t>N07BC03</t>
  </si>
  <si>
    <t>N07BC03 [Nervous System:Other Nervous System Drugs:Drugs Used In Addictive Disorders:Drugs used in opioid dependence]</t>
  </si>
  <si>
    <t>CC[C@H](OC(=O)C)C(C[C@H](C)N(C)C)(c1ccccc1)c2ccccc2</t>
  </si>
  <si>
    <t>CHEMBL485</t>
  </si>
  <si>
    <t>Codeine (BAN, USP); Codeine Sulfate (FDA, USP); Codeine Phosphate (BAN, FDA, JAN, USP)</t>
  </si>
  <si>
    <t>GlaxoSmithKline; Forest Laboratories Inc; Ani Pharmaceuticals Inc; Ah Robins Co; Roxane Laboratories Inc</t>
  </si>
  <si>
    <t>R05DA04; N02AA79; N02AA59</t>
  </si>
  <si>
    <t>R05DA04 [Respiratory System:Cough And Cold Preparations:Cough Suppressants, Excl. Combinations With Expectorants:Opium alkaloids and derivatives]; N02AA79 [Nervous System:Analgesics:Opioids:Natural opium alkaloids]; N02AA59 [Nervous System:Analgesics:Opioids:Natural opium alkaloids]</t>
  </si>
  <si>
    <t>Analgesic (narcotic); Antitussive</t>
  </si>
  <si>
    <t>COc1ccc2C[C@@H]3[C@@H]4C=C[C@H](O)[C@@H]5Oc1c2[C@]45CCN3C</t>
  </si>
  <si>
    <t>CHEMBL218394</t>
  </si>
  <si>
    <t>Boceprevir (FDA, INN, USAN)</t>
  </si>
  <si>
    <t>SCH-503034</t>
  </si>
  <si>
    <t>J05AE12</t>
  </si>
  <si>
    <t>J05AE12 [Antiinfectives For Systemic Use:Antivirals For Systemic Use:Direct Acting Antivirals:Protease inhibitors]</t>
  </si>
  <si>
    <t>CC(C)(C)NC(=O)N[C@H](C(=O)N1C[C@H]2[C@@H]([C@H]1C(=O)NC(CC3CCC3)C(=O)C(=O)N)C2(C)C)C(C)(C)C</t>
  </si>
  <si>
    <t>CHEMBL1266</t>
  </si>
  <si>
    <t>Tetrahydrozoline Hydrochloride (FDA, USP); Tetryzoline (DCF, BAN, INN); Tetrahydrozoline Nitrate (JAN); Tetryzoline Hydrochloride (JAN)</t>
  </si>
  <si>
    <t>S01GA52; R01AA06; S01GA02; R01AB03</t>
  </si>
  <si>
    <t>S01GA52 [Sensory Organs:Ophthalmologicals:Decongestants And Antiallergics:Sympathomimetics used as decongestants]; R01AA06 [Respiratory System:Nasal Preparations:Decongestants And Other Nasal Preparations For Topical Use:Sympathomimetics, plain]; S01GA02 [Sensory Organs:Ophthalmologicals:Decongestants And Antiallergics:Sympathomimetics used as decongestants]; R01AB03 [Respiratory System:Nasal Preparations:Decongestants And Other Nasal Preparations For Topical Use:Sympathomimetics, combinations excl. corticosteroids]</t>
  </si>
  <si>
    <t>C1CC(C2=NCCN2)c3ccccc3C1</t>
  </si>
  <si>
    <t>CHEMBL564</t>
  </si>
  <si>
    <t>Promazine (BAN, INN); Promazine Hydrochloride (FDA, USP)</t>
  </si>
  <si>
    <t>Wyeth Ayerst Laboratories; Baxter Healthcare Corp Anesthesia Critical Care</t>
  </si>
  <si>
    <t>N05AA03</t>
  </si>
  <si>
    <t>N05AA03 [Nervous System:Psycholeptics:Antipsychotics:Phenothiazines with aliphatic side-chain]</t>
  </si>
  <si>
    <t>CN(C)CCCN1c2ccccc2Sc3ccccc13</t>
  </si>
  <si>
    <t>CHEMBL430</t>
  </si>
  <si>
    <t>Gemifloxacin (INN); Gemifloxacin Mesylate (FDA, USAN)</t>
  </si>
  <si>
    <t>LB-20304a; SB-265805-S</t>
  </si>
  <si>
    <t>J01MA15</t>
  </si>
  <si>
    <t>J01MA15 [Antiinfectives For Systemic Use:Antibacterials For Systemic Use:Quinolone Antibacterials:Fluoroquinolones]</t>
  </si>
  <si>
    <t>CO\N=C\1/CN(CC1CN)c2nc3N(C=C(C(=O)O)C(=O)c3cc2F)C4CC4</t>
  </si>
  <si>
    <t>CHEMBL1349</t>
  </si>
  <si>
    <t>Valaciclovir (BAN, INN); Valacyclovir Hydrochloride (FDA, USAN)</t>
  </si>
  <si>
    <t>256U87 Hydrochloride</t>
  </si>
  <si>
    <t>-vir (-cyclovir)</t>
  </si>
  <si>
    <t>J05AB11</t>
  </si>
  <si>
    <t>J05AB11 [Antiinfectives For Systemic Use:Antivirals For Systemic Use:Direct Acting Antivirals:Nucleosides and nucleotides excl. reverse transcriptase inhibitors]</t>
  </si>
  <si>
    <t>CC(C)[C@H](N)C(=O)OCCOCn1cnc2C(=O)N=C(N)Nc12</t>
  </si>
  <si>
    <t>CHEMBL1201199</t>
  </si>
  <si>
    <t>Leuprolide Acetate (FDA, USAN); Leuprorelin (BAN, INN)</t>
  </si>
  <si>
    <t>ABBOTT-43818; TAP-144</t>
  </si>
  <si>
    <t>Ortho Mcneil Janssen Pharmaceutical Inc; Abbvie Endocrine Inc; Abbott Endocrine Inc Sub Abbott Laboratories; Abbott Endocrine Inc; Tolmar Therapeutics Inc</t>
  </si>
  <si>
    <t>L02AE02</t>
  </si>
  <si>
    <t>L02AE02 [Antineoplastic And Immunomodulating Agents:Endocrine Therapy:Hormones And Related Agents:Gonadotropin releasing hormone analogues]</t>
  </si>
  <si>
    <t>Antineoplastic; LHRH Agonist</t>
  </si>
  <si>
    <t>CCNC(=O)[C@@H]1CCCN1C(=O)[C@H](CCCNC(=N)N)NC(=O)[C@H](CC(C)C)NC(=O)[C@@H](CC(C)C)NC(=O)[C@H](Cc2ccc(O)cc2)NC(=O)[C@H](CO)NC(=O)[C@H](Cc3c[nH]c4ccccc34)NC(=O)[C@H](Cc5c[nH]cn5)NC(=O)[C@@H]6CCC(=O)N6</t>
  </si>
  <si>
    <t>CHEMBL1196</t>
  </si>
  <si>
    <t>Proparacaine Hydrochloride (FDA, USP); Proxymetacaine (DCF, BAN, INN)</t>
  </si>
  <si>
    <t>Apothecon Inc Div Bristol Myers Squibb; Allergan Pharmaceutical</t>
  </si>
  <si>
    <t>S01HA04</t>
  </si>
  <si>
    <t>S01HA04 [Sensory Organs:Ophthalmologicals:Local Anesthetics:Local anesthetics]</t>
  </si>
  <si>
    <t>Anesthetic (topical, ophthalmic)</t>
  </si>
  <si>
    <t>CCCOc1ccc(cc1N)C(=O)OCCN(CC)CC</t>
  </si>
  <si>
    <t>CHEMBL1295</t>
  </si>
  <si>
    <t>Butoconazole (BAN, INN); Butoconazole Nitrate (FDA, USP, USAN)</t>
  </si>
  <si>
    <t>RS-35887; RS-35887-00-10-3</t>
  </si>
  <si>
    <t>Roche Palo Alto Llc; Kv Pharmaceutical Co; Bayer Healthcare Llc</t>
  </si>
  <si>
    <t>G01AF15</t>
  </si>
  <si>
    <t>G01AF15 [Genito Urinary System And Sex Hormones:Gynecological Antiinfectives And Antiseptics:Antiinfectives And Antiseptics, Excl. Combinations:Imidazole derivatives]</t>
  </si>
  <si>
    <t>Clc1ccc(CCC(Cn2ccnc2)Sc3c(Cl)cccc3Cl)cc1</t>
  </si>
  <si>
    <t>CHEMBL1094966</t>
  </si>
  <si>
    <t>Pirbuterol (BAN, INN); Pirbuterol Acetate (FDA, USAN); Pirbuterol Hydrochloride (JAN, USAN)</t>
  </si>
  <si>
    <t>CP-2431414; CP-24314-14; CP-24314-1</t>
  </si>
  <si>
    <t>Pfizer; Medicis Pharmaceutical Corp</t>
  </si>
  <si>
    <t>R03AC08; R03CC07</t>
  </si>
  <si>
    <t>R03AC08 [Respiratory System:Drugs For Obstructive Airway Diseases:Adrenergics, Inhalants:Selective beta-2-adrenoreceptor agonists]; R03CC07 [Respiratory System:Drugs For Obstructive Airway Diseases:Adrenergics For Systemic Use:Selective beta-2-adrenoreceptor agonists]</t>
  </si>
  <si>
    <t>CC(C)(C)NCC(O)c1ccc(O)c(CO)n1</t>
  </si>
  <si>
    <t>CHEMBL23</t>
  </si>
  <si>
    <t>Diltiazem (BAN, INN); Diltiazem Malate (FDA, USAN); Diltiazem Hydrochloride (JAN, USAN, USP, FDA)</t>
  </si>
  <si>
    <t>MK-793; RG-83606</t>
  </si>
  <si>
    <t>Valeant International Barbados Srl; Merck And Co Inc; Biovail Laboratories International Srl; Biovail Laboratories Inc; Watson Laboratories Inc</t>
  </si>
  <si>
    <t>dil-; -tiazem</t>
  </si>
  <si>
    <t>vasodilators (undefined group); calcium channel blockers (diltiazem type)</t>
  </si>
  <si>
    <t>C08DB01</t>
  </si>
  <si>
    <t>C08DB01 [Cardiovascular System:Calcium Channel Blockers:Selective Calcium Channel Blockers With Direct Cardiac Effects:Benzothiazepine derivatives]</t>
  </si>
  <si>
    <t>Antihypertensive; Vasodilator (coronary)</t>
  </si>
  <si>
    <t>COc1ccc(cc1)[C@@H]2Sc3ccccc3N(CCN(C)C)C(=O)[C@@H]2OC(=O)C</t>
  </si>
  <si>
    <t>CHEMBL1201232</t>
  </si>
  <si>
    <t>Isopropamide Iodide (FDA, USP, BAN, INN, JAN)</t>
  </si>
  <si>
    <t>A03AB09</t>
  </si>
  <si>
    <t>A03AB09 [Alimentary Tract And Metabolism:Drugs For Functional Gastrointestinal Disorders:Drugs For Functional Gastrointestinal Disorders:Synthetic anticholinergics, quaternary ammonium compounds]</t>
  </si>
  <si>
    <t>CC(C)[N+](C)(CCC(C(=O)N)(c1ccccc1)c2ccccc2)C(C)C</t>
  </si>
  <si>
    <t>CHEMBL184618</t>
  </si>
  <si>
    <t>Neomycin (BAN, INN); Fradiomycin Sulfate (JAN); Neomycin Sulfate (FDA, USP); Neomycin Undecylenate (USAN); Neomycin Palmitate (USAN)</t>
  </si>
  <si>
    <t>Eli Lilly And Co; Bayer Pharmaceuticals Corp; Allergan Pharmaceutical; Alcon Laboratories Inc; Purdue Frederick</t>
  </si>
  <si>
    <t>A07AA51; R02AB01; J01GB05; B05CA09; S03AA01; S02AA07; A07AA01; D06AX04; S01AA03; A01AB08</t>
  </si>
  <si>
    <t>A07AA51 [Alimentary Tract And Metabolism:Antidiarrheals, Intestinal Antiinflammatory/Antiinfective :Intestinal Antiinfectives:Antibiotics]; R02AB01 [Respiratory System:Throat Preparations:Throat Preparations:Antibiotics]; J01GB05 [Antiinfectives For Systemic Use:Antibacterials For Systemic Use:Aminoglycoside Antibacterials:Other aminoglycosides]; B05CA09 [Blood And Blood Forming Organs:Blood Substitutes And Perfusion Solutions:Irrigating Solutions:Antiinfectives]; S03AA01 [Sensory Organs:Ophthalmological And Otological Preparations:Antiinfectives:Antiinfectives]; S02AA07 [Sensory Organs:Otologicals:Antiinfectives:Antiinfectives]; A07AA01 [Alimentary Tract And Metabolism:Antidiarrheals, Intestinal Antiinflammatory/Antiinfective :Intestinal Antiinfectives:Antibiotics]; D06AX04 [Dermatologicals:Antibiotics And Chemotherapeutics For Dermatological Use:Antibiotics For Topical Use:Other antibiotics for topical use]; S01AA03 [Sensory Organs:Ophthalmologicals:Antiinfectives:Antibiotics]; A01AB08 [Alimentary Tract And Metabolism:Stomatological Preparations:Stomatological Preparations:Antiinfectives and antiseptics for local oral treatment]</t>
  </si>
  <si>
    <t>NC[C@@H]1O[C@H](O[C@H]2[C@@H](O)[C@H](O[C@@H]3[C@@H](O)[C@H](N)C[C@H](N)[C@H]3O[C@H]4O[C@H](CN)[C@@H](O)[C@H](O)[C@H]4N)O[C@@H]2CO)[C@H](N)[C@@H](O)[C@@H]1O</t>
  </si>
  <si>
    <t>CHEMBL617</t>
  </si>
  <si>
    <t>Cefalotin (BAN, INN); Cefalotin Sodium (JAN); Cephalothin Sodium (USAN, USP, FDA)</t>
  </si>
  <si>
    <t>J01DB03</t>
  </si>
  <si>
    <t>J01DB03 [Antiinfectives For Systemic Use:Antibacterials For Systemic Use:Other Beta-Lactam Antibacterials:First-generation cephalosporins]</t>
  </si>
  <si>
    <t>CC(=O)OCC1=C(N2[C@H](SC1)[C@H](NC(=O)Cc3cccs3)C2=O)C(=O)O</t>
  </si>
  <si>
    <t>CHEMBL1628227</t>
  </si>
  <si>
    <t>Doxepin (BAN, INN); Doxepin Hydrochloride (FDA, USP, USAN)</t>
  </si>
  <si>
    <t>P-3693A</t>
  </si>
  <si>
    <t>Somaxon Pharmaceuticals Inc; Pfizer Laboratories Div Pfizer Inc; New River Pharmaceuticals Inc; Fougera Pharmaceuticals Inc</t>
  </si>
  <si>
    <t>N06AA12</t>
  </si>
  <si>
    <t>N06AA12 [Nervous System:Psychoanaleptics:Antidepressants:Non-selective monoamine reuptake inhibitors]</t>
  </si>
  <si>
    <t>CN(C)CCC=C1c2ccccc2COc3ccccc13</t>
  </si>
  <si>
    <t>CHEMBL1482</t>
  </si>
  <si>
    <t>Bethanechol Chloride (BAN, JAN, USP, FDA)</t>
  </si>
  <si>
    <t>Odyssey Pharmaceuticals Inc</t>
  </si>
  <si>
    <t>N07AB02</t>
  </si>
  <si>
    <t>N07AB02 [Nervous System:Other Nervous System Drugs:Parasympathomimetics:Choline esters]</t>
  </si>
  <si>
    <t>CC(C[N+](C)(C)C)OC(=O)N</t>
  </si>
  <si>
    <t>CHEMBL1224</t>
  </si>
  <si>
    <t>Acrivastine (BAN, FDA, INN, USAN)</t>
  </si>
  <si>
    <t>BW-825C</t>
  </si>
  <si>
    <t>R06AX18</t>
  </si>
  <si>
    <t>R06AX18 [Respiratory System:Antihistamines For Systemic Use:Antihistamines For Systemic Use:Other antihistamines for systemic use]</t>
  </si>
  <si>
    <t>Cc1ccc(cc1)\C(=C/CN2CCCC2)\c3cccc(\C=C\C(=O)O)n3</t>
  </si>
  <si>
    <t>CHEMBL1771</t>
  </si>
  <si>
    <t>Clopidogrel (BAN, INN); Clopidogrel Bisulfate (FDA, USP, USAN)</t>
  </si>
  <si>
    <t>SR-25990C</t>
  </si>
  <si>
    <t>B01AC04</t>
  </si>
  <si>
    <t>B01AC04 [Blood And Blood Forming Organs:Antithrombotic Agents:Antithrombotic Agents:Platelet aggregation inhibitors excl. heparin]</t>
  </si>
  <si>
    <t>COC(=O)[C@@H](N1CCc2sccc2C1)c3ccccc3Cl</t>
  </si>
  <si>
    <t>CHEMBL647</t>
  </si>
  <si>
    <t>Apraclonidine (BAN, INN); Apraclonidine Hydrochloride (FDA, USP, USAN)</t>
  </si>
  <si>
    <t>AL-02145</t>
  </si>
  <si>
    <t>S01EA03</t>
  </si>
  <si>
    <t>S01EA03 [Sensory Organs:Ophthalmologicals:Antiglaucoma Preparations And Miotics:Sympathomimetics in glaucoma therapy]</t>
  </si>
  <si>
    <t>Adrenergic (alpha12-agonist)</t>
  </si>
  <si>
    <t>Nc1cc(Cl)c(N=C2NCCN2)c(Cl)c1</t>
  </si>
  <si>
    <t>CHEMBL1433</t>
  </si>
  <si>
    <t>Doxycycline (BAN, USAN, USP, INN, FDA); Doxycycline Hydrochloride (JAN); Doxycycline Hyclate (FDA, USP); Doxycycline Fosfatex (BAN, USAN); Doxycycline Calcium (FDA, USP)</t>
  </si>
  <si>
    <t>GS-3065; AB08; DMSC</t>
  </si>
  <si>
    <t>Hovione, Lda, Portugal; Galderma Laboratories Lp; Collagenex Inc; Aqua Pharmaceuticals; Mayne Pharma International Pty Ltd</t>
  </si>
  <si>
    <t>J01AA02; A01AB22</t>
  </si>
  <si>
    <t>J01AA02 [Antiinfectives For Systemic Use:Antibacterials For Systemic Use:Tetracyclines:Tetracyclines]; A01AB22 [Alimentary Tract And Metabolism:Stomatological Preparations:Stomatological Preparations:Antiinfectives and antiseptics for local oral treatment]</t>
  </si>
  <si>
    <t>C[C@@H]1[C@H]2[C@H](O)[C@H]3[C@H](N(C)C)C(=C(C(=O)N)C(=O)[C@@]3(O)C(=C2C(=O)c4c(O)cccc14)O)O</t>
  </si>
  <si>
    <t>CHEMBL1201222</t>
  </si>
  <si>
    <t>Lisdexamfetamine (INN); Lisdexamfetamine Dimesylate (FDA, USAN)</t>
  </si>
  <si>
    <t>NRP104</t>
  </si>
  <si>
    <t>N06BA12</t>
  </si>
  <si>
    <t>N06BA12 [Nervous System:Psychoanaleptics:Psychostimulants, Agents Used For Adhd And Nootropics:Centrally acting sympathomimetics]</t>
  </si>
  <si>
    <t>C[C@@H](Cc1ccccc1)NC(=O)[C@@H](N)CCCCN</t>
  </si>
  <si>
    <t>CHEMBL57</t>
  </si>
  <si>
    <t>Nevirapine (USP, BAN, FDA, INN, USAN)</t>
  </si>
  <si>
    <t>BIRG-0587</t>
  </si>
  <si>
    <t>J05AG01</t>
  </si>
  <si>
    <t>J05AG01 [Antiinfectives For Systemic Use:Antivirals For Systemic Use:Direct Acting Antivirals:Non-nucleoside reverse transcriptase inhibitors]</t>
  </si>
  <si>
    <t>Cc1ccnc2N(C3CC3)c4ncccc4C(=O)Nc12</t>
  </si>
  <si>
    <t>CHEMBL600</t>
  </si>
  <si>
    <t>Acetylcysteine (BAN, FDA, INN, JAN, USAN, USP); N-Acetyl-L-Cysteine (JAN)</t>
  </si>
  <si>
    <t>Mead Johnson And Co Sub Bristol Myers Co; Cumberland Pharmaceuticals Inc; Apothecon Inc Div Bristol Myers Squibb</t>
  </si>
  <si>
    <t>S01XA08; V03AB23; R05CB01</t>
  </si>
  <si>
    <t>S01XA08 [Sensory Organs:Ophthalmologicals:Other Ophthalmologicals:Other ophthalmologicals]; V03AB23 [Various:All Other Therapeutic Products:All Other Therapeutic Products:Antidotes]; R05CB01 [Respiratory System:Cough And Cold Preparations:Expectorants, Excl. Combinations With Cough Suppressants:Mucolytics]</t>
  </si>
  <si>
    <t>CC(=O)N[C@@H](CS)C(=O)O</t>
  </si>
  <si>
    <t>CHEMBL1060</t>
  </si>
  <si>
    <t>Sodium Phosphate (FDA); Sodium Phosphate, Dibasic Anhydrous (FDA); Sodium Phosphate, Dibasic, Anhydrous (FDA); Sodium Phosphate (32P) (INN); Sodium Phosphate P 32 (USAN, USP); Sodium Phosphate P-32 (FDA); Sodium Phosphate, Dibasic (USP); Sodium Phosphate, Dibasic, Heptahydrate (FDA)</t>
  </si>
  <si>
    <t>Alcon Laboratories Inc; Akorn Inc; Salix Pharmaceuticals Inc; Hospira Inc; Qol Medical Llc</t>
  </si>
  <si>
    <t>A06AD17; B05XA09; A06AG01; V10XX01</t>
  </si>
  <si>
    <t>A06AD17 [Alimentary Tract And Metabolism:Drugs For Constipation:Drugs For Constipation:Osmotically acting laxatives]; B05XA09 [Blood And Blood Forming Organs:Blood Substitutes And Perfusion Solutions:I.V. Solution Additives:Electrolyte solutions]; A06AG01 [Alimentary Tract And Metabolism:Drugs For Constipation:Drugs For Constipation:Enemas]; V10XX01 [Various:Therapeutic Radiopharmaceuticals:Other Therapeutic Radiopharmaceuticals:Various therapeutic radiopharmaceuticals]</t>
  </si>
  <si>
    <t>Antineoplastic; Antipolycythemic; Diagnostic Aid (neoplasm); Radioactive Agent; Laxative</t>
  </si>
  <si>
    <t>[Na+].[Na+].OP(=O)([O-])[O-]</t>
  </si>
  <si>
    <t>CHEMBL1200369</t>
  </si>
  <si>
    <t>Benzonatate (FDA, USP, BAN, INN)</t>
  </si>
  <si>
    <t>R05DB01</t>
  </si>
  <si>
    <t>R05DB01 [Respiratory System:Cough And Cold Preparations:Cough Suppressants, Excl. Combinations With Expectorants:Other cough suppressants]</t>
  </si>
  <si>
    <t>CCCCNc1ccc(C=O)cc1</t>
  </si>
  <si>
    <t>CHEMBL599</t>
  </si>
  <si>
    <t>Meloxicam (BAN, FDA, INN, USAN)</t>
  </si>
  <si>
    <t>UH-AC 62XX</t>
  </si>
  <si>
    <t>M01AC56; M01AC06</t>
  </si>
  <si>
    <t>M01AC56 [Musculo-Skeletal System:Antiinflammatory And Antirheumatic Products:Antiinflammatory And Antirheumatic Products, Non-Steroids:Oxicams]; M01AC06 [Musculo-Skeletal System:Antiinflammatory And Antirheumatic Products:Antiinflammatory And Antirheumatic Products, Non-Steroids:Oxicams]</t>
  </si>
  <si>
    <t>Anti-Inflammatory (nonsteroidal)</t>
  </si>
  <si>
    <t>CN1C(=C(O)c2ccccc2S1(=O)=O)C(=O)Nc3ncc(C)s3</t>
  </si>
  <si>
    <t>CHEMBL1200973</t>
  </si>
  <si>
    <t>Estradiol Cypionate (FDA, USP)</t>
  </si>
  <si>
    <t>C[C@]12CC[C@H]3[C@@H](CCc4cc(O)ccc34)[C@@H]1CC[C@@H]2OC(=O)CCC5CCCC5</t>
  </si>
  <si>
    <t>CHEMBL1201498</t>
  </si>
  <si>
    <t>Amino Acids (FDA)</t>
  </si>
  <si>
    <t>Baxter Healthcare Corp; B Braun Medical Inc; Abbott Laboratories Pharmaceutical Products Div; Abbott Laboratories Hosp Products Div; Baxter Healthcare Internati0nal Specialty Therapies Div</t>
  </si>
  <si>
    <t>B05BA01</t>
  </si>
  <si>
    <t>B05BA01 [Blood And Blood Forming Organs:Blood Substitutes And Perfusion Solutions:I.V. Solutions:Solutions for parenteral nutrition]</t>
  </si>
  <si>
    <t>CHEMBL1129</t>
  </si>
  <si>
    <t>Trifluridine (FDA, INN, USAN, USP)</t>
  </si>
  <si>
    <t>Monarch Pharmaceuticals Inc</t>
  </si>
  <si>
    <t>S01AD02</t>
  </si>
  <si>
    <t>S01AD02 [Sensory Organs:Ophthalmologicals:Antiinfectives:Antivirals]</t>
  </si>
  <si>
    <t>Antiviral (ophthalmic)</t>
  </si>
  <si>
    <t>OC[C@H]1O[C@H](C[C@@H]1O)N2C=C(C(=O)NC2=O)C(F)(F)F</t>
  </si>
  <si>
    <t>CHEMBL1532</t>
  </si>
  <si>
    <t>Quinethazone (BAN, FDA, INN, JAN, USP)</t>
  </si>
  <si>
    <t>C03BA02</t>
  </si>
  <si>
    <t>C03BA02 [Cardiovascular System:Diuretics:Low-Ceiling Diuretics, Excl. Thiazides:Sulfonamides, plain]</t>
  </si>
  <si>
    <t>CCC1NC(=O)c2cc(c(Cl)cc2N1)S(=O)(=O)N</t>
  </si>
  <si>
    <t>CHEMBL1109</t>
  </si>
  <si>
    <t>Sulfaphenazole (MI, BAN, FDA, INN, JAN)</t>
  </si>
  <si>
    <t>Purdue Frederick Co; Pharmaceutical Research Assoc Inc</t>
  </si>
  <si>
    <t>S01AB05; J01ED08</t>
  </si>
  <si>
    <t>S01AB05 [Sensory Organs:Ophthalmologicals:Antiinfectives:Sulfonamides]; J01ED08 [Antiinfectives For Systemic Use:Antibacterials For Systemic Use:Sulfonamides And Trimethoprim:Long-acting sulfonamides]</t>
  </si>
  <si>
    <t>Nc1ccc(cc1)S(=O)(=O)Nc2ccnn2c3ccccc3</t>
  </si>
  <si>
    <t>CHEMBL439849</t>
  </si>
  <si>
    <t>Vilazodone (INN, USAN); Vilazodone Hydrochloride (FDA, USAN)</t>
  </si>
  <si>
    <t>EMD-515259; EMD-68-843; SB-659746-A</t>
  </si>
  <si>
    <t>Pgxhealth; Forest Laboratories Inc</t>
  </si>
  <si>
    <t>N06AX24</t>
  </si>
  <si>
    <t>N06AX24 [Nervous System:Psychoanaleptics:Antidepressants:Other antidepressants]</t>
  </si>
  <si>
    <t>NC(=O)c1oc2ccc(cc2c1)N3CCN(CCCCc4c[nH]c5ccc(cc45)C#N)CC3</t>
  </si>
  <si>
    <t>CHEMBL1201204</t>
  </si>
  <si>
    <t>Cefpiramide (USP, INN, USAN); Cefpiramide Sodium (FDA, JAN, USAN)</t>
  </si>
  <si>
    <t>WY-44635; WY-44635 Sodium</t>
  </si>
  <si>
    <t>J01DD11</t>
  </si>
  <si>
    <t>J01DD11 [Antiinfectives For Systemic Use:Antibacterials For Systemic Use:Other Beta-Lactam Antibacterials:Third-generation cephalosporins]</t>
  </si>
  <si>
    <t>Cc1cc(O)c(cn1)C(=O)N[C@@H](C(=O)N[C@H]2[C@H]3SCC(=C(N3C2=O)C(=O)O)CSc4nnnn4C)c5ccc(O)cc5</t>
  </si>
  <si>
    <t>CHEMBL782</t>
  </si>
  <si>
    <t>Tolbutamide (BAN, FDA, INN, JAN, USP); Tolbutamide Sodium (FDA); Tolbutamide Sodium, Sterile (USP)</t>
  </si>
  <si>
    <t>Sandoz Inc; Pharmacia And Upjohn Co</t>
  </si>
  <si>
    <t>V04CA01; A10BB03</t>
  </si>
  <si>
    <t>V04CA01 [Various:Diagnostic Agents:Other Diagnostic Agents:Tests for diabetes]; A10BB03 [Alimentary Tract And Metabolism:Drugs Used In Diabetes:Blood Glucose Lowering Drugs, Excl. Insulins:Sulfonamides, urea derivatives]</t>
  </si>
  <si>
    <t>Antidiabetic; Diagnostic Aid (diabetes)</t>
  </si>
  <si>
    <t>CCCCNC(=O)NS(=O)(=O)c1ccc(C)cc1</t>
  </si>
  <si>
    <t>CHEMBL1201310</t>
  </si>
  <si>
    <t>Fosinopril (BAN, FDA, INN); Fosinopril Sodium (FDA, USAN)</t>
  </si>
  <si>
    <t>SQ-28555</t>
  </si>
  <si>
    <t>Emcure Pharmaceuticals Ltd India; Bristol Myers Squibb Co Pharmaceutical Research Institute; Bristol Myers Squibb</t>
  </si>
  <si>
    <t>fos-; -pril</t>
  </si>
  <si>
    <t>phosphoro-derivatives; antihypertensives (ACE inhibitors)</t>
  </si>
  <si>
    <t>C09AA09</t>
  </si>
  <si>
    <t>C09AA09 [Cardiovascular System:Agents Acting On The Renin-Angiotensin System:Ace Inhibitors, Plain:ACE inhibitors, plain]</t>
  </si>
  <si>
    <t>CCC(=O)O[C@@H](O[P@@](=O)(CCCCc1ccccc1)CC(=O)N2C[C@@H](C[C@H]2C(=O)O)C3CCCCC3)C(C)C</t>
  </si>
  <si>
    <t>CHEMBL12</t>
  </si>
  <si>
    <t>Diazepam (BAN, FDA, INN, JAN, USAN, USP)</t>
  </si>
  <si>
    <t>LA-III; Ro-52807; WY-3467</t>
  </si>
  <si>
    <t>Valeant Pharmaceuticals International; Us Army Medical Research Materiel Command; Pharmacia And Upjohn Co; Hoffmann La Roche Inc</t>
  </si>
  <si>
    <t>N05BA01</t>
  </si>
  <si>
    <t>N05BA01 [Nervous System:Psycholeptics:Anxiolytics:Benzodiazepine derivatives]</t>
  </si>
  <si>
    <t>CN1C(=O)CN=C(c2ccccc2)c3cc(Cl)ccc13</t>
  </si>
  <si>
    <t>CHEMBL254316</t>
  </si>
  <si>
    <t>Raltegravir (USAN, INN); Raltegravir Potassium (FDA, USAN)</t>
  </si>
  <si>
    <t>MK-0518</t>
  </si>
  <si>
    <t>Merck Sharp And Dohme Corp; Merck &amp; Co</t>
  </si>
  <si>
    <t>J05AX08</t>
  </si>
  <si>
    <t>J05AX08 [Antiinfectives For Systemic Use:Antivirals For Systemic Use:Direct Acting Antivirals:Other antivirals]</t>
  </si>
  <si>
    <t>CN1C(=O)C(=C(N=C1C(C)(C)NC(=O)c2oc(C)nn2)C(=O)NCc3ccc(F)cc3)O</t>
  </si>
  <si>
    <t>CHEMBL384467</t>
  </si>
  <si>
    <t>Dexamethasone (BAN, FDA, INN, JAN, USP); Dexamethasone Metasulfobenzoate Sodium (JAN); Dexamethasone Palmitate (JAN); Dexamethasone Valerate (JAN)</t>
  </si>
  <si>
    <t>Falcon Pharmaceuticals Ltd; Allergan Inc; Alcon Pharmaceuticals Ltd; Alcon Laboratories Inc; Merck And Co Inc</t>
  </si>
  <si>
    <t>D07XB05; R01AD03; C05AA09; D10AA03; H02AB02; A01AC02; S01BA01; S03BA01; S02BA06; D07AB19; S01CB01; R01AD53</t>
  </si>
  <si>
    <t>D07XB05 [Dermatologicals:Corticosteroids, Dermatological Preparations:Corticosteroids, Other Combinations:Corticosteroids, moderately potent, other combinations]; R01AD03 [Respiratory System:Nasal Preparations:Decongestants And Other Nasal Preparations For Topical Use:Corticosteroids]; C05AA09 [Cardiovascular System:Vasoprotectives:Agents For Treatment Of Hemorrhoids And Anal :Corticosteroids]; D10AA03 [Dermatologicals:Anti-Acne Preparations:Anti-Acne Preparations For Topical Use:Corticosteroids, combinations for treatment of acne]; H02AB02 [Systemic Hormonal Preparations, Excl. :Corticosteroids For Systemic Use:Corticosteroids For Systemic Use, Plain:Glucocorticoids]; A01AC02 [Alimentary Tract And Metabolism:Stomatological Preparations:Stomatological Preparations:Corticosteroids for local oral treatment]; S01BA01 [Sensory Organs:Ophthalmologicals:Antiinflammatory Agents:Corticosteroids, plain]; S03BA01 [Sensory Organs:Ophthalmological And Otological Preparations:Corticosteroids:Corticosteroids]; S02BA06 [Sensory Organs:Otologicals:Corticosteroids:Corticosteroids]; D07AB19 [Dermatologicals:Corticosteroids, Dermatological Preparations:Corticosteroids, Plain:Corticosteroids, moderately potent (group II)]; S01CB01 [Sensory Organs:Ophthalmologicals:Antiinflammatory Agents And Antiinfectives In Combination:Corticosteroids/antiinfectives/mydriatics in combination]; R01AD53 [Respiratory System:Nasal Preparations:Decongestants And Other Nasal Preparations For Topical Use:Corticosteroids]</t>
  </si>
  <si>
    <t>C[C@@H]1C[C@H]2[C@@H]3CCC4=CC(=O)C=C[C@]4(C)[C@@]3(F)[C@@H](O)C[C@]2(C)[C@@]1(O)C(=O)CO</t>
  </si>
  <si>
    <t>CHEMBL1201069</t>
  </si>
  <si>
    <t>Scopolamine (FDA); Hyoscine (BAN); Scopolamine Hydrobromide (JAN, USP)</t>
  </si>
  <si>
    <t>Parke-Davis; Novartis Consumer Health Inc; Ciba-Geigy; Alcon; Wallace</t>
  </si>
  <si>
    <t>N05CM05; S01FA02; A04AD01; A04AD51</t>
  </si>
  <si>
    <t>N05CM05 [Nervous System:Psycholeptics:Hypnotics And Sedatives:Other hypnotics and sedatives]; S01FA02 [Sensory Organs:Ophthalmologicals:Mydriatics And Cycloplegics:Anticholinergics]; A04AD01 [Alimentary Tract And Metabolism:Antiemetics And Antinauseants:Antiemetics And Antinauseants:Other antiemetics]; A04AD51 [Alimentary Tract And Metabolism:Antiemetics And Antinauseants:Antiemetics And Antinauseants:Other antiemetics]</t>
  </si>
  <si>
    <t>CN1[C@H]2CC(C[C@H]1[C@@H]3O[C@@H]23)OC(=O)[C@H](CO)c4ccccc4</t>
  </si>
  <si>
    <t>CHEMBL1370</t>
  </si>
  <si>
    <t>Budesonide (BAN, FDA, INN, JAN, USAN)</t>
  </si>
  <si>
    <t>S-1320</t>
  </si>
  <si>
    <t>Santarus Inc; Astrazeneca Pharmaceuticals Lp; Astrazeneca Lp</t>
  </si>
  <si>
    <t>A07EA06; R03BA02; D07AC09; R01AD05</t>
  </si>
  <si>
    <t>A07EA06 [Alimentary Tract And Metabolism:Antidiarrheals, Intestinal Antiinflammatory/Antiinfective :Intestinal Antiinflammatory Agents:Corticosteroids acting locally]; R03BA02 [Respiratory System:Drugs For Obstructive Airway Diseases:Other Drugs For Obstructive Airway Diseases, Inhalants:Glucocorticoids]; D07AC09 [Dermatologicals:Corticosteroids, Dermatological Preparations:Corticosteroids, Plain:Corticosteroids, potent (group III)]; R01AD05 [Respiratory System:Nasal Preparations:Decongestants And Other Nasal Preparations For Topical Use:Corticosteroids]</t>
  </si>
  <si>
    <t>CCCC1O[C@@H]2C[C@H]3[C@@H]4CCC5=CC(=O)C=C[C@]5(C)[C@H]4[C@@H](O)C[C@]3(C)[C@@]2(O1)C(=O)CO</t>
  </si>
  <si>
    <t>CHEMBL528</t>
  </si>
  <si>
    <t>Ceftizoxime (BAN, INN); Ceftizoxime Sodium (FDA, USP, JAN, USAN)</t>
  </si>
  <si>
    <t>FK-749; FR-13749; SK&amp;F-88373Z; SK&amp;F-88373-Z</t>
  </si>
  <si>
    <t>J01DD07</t>
  </si>
  <si>
    <t>J01DD07 [Antiinfectives For Systemic Use:Antibacterials For Systemic Use:Other Beta-Lactam Antibacterials:Third-generation cephalosporins]</t>
  </si>
  <si>
    <t>CO\N=C(/C(=O)N[C@H]1[C@H]2SCC=C(N2C1=O)C(=O)O)\c3csc(N)n3</t>
  </si>
  <si>
    <t>CHEMBL1201657</t>
  </si>
  <si>
    <t>Heparin Sodium (BAN, FDA, INN, USP)</t>
  </si>
  <si>
    <t>B Braun Medical Inc; Akorn Inc; Abraxis Pharmaceutical Products; 3m Pharmaceuticals Inc; Baxter Healthcare Corp</t>
  </si>
  <si>
    <t>CHEMBL1201247</t>
  </si>
  <si>
    <t>Goserelin (BAN, INN, USAN); Goserelin Acetate (JAN, FDA)</t>
  </si>
  <si>
    <t>ICI-118630</t>
  </si>
  <si>
    <t>Zeneca; Astrazeneca Uk Ltd</t>
  </si>
  <si>
    <t>L02AE03</t>
  </si>
  <si>
    <t>L02AE03 [Antineoplastic And Immunomodulating Agents:Endocrine Therapy:Hormones And Related Agents:Gonadotropin releasing hormone analogues]</t>
  </si>
  <si>
    <t>CC(C)C[C@H](NC(=O)[C@@H](COC(C)(C)C)NC(=O)[C@H](Cc1ccc(O)cc1)NC(=O)[C@H](CO)NC(=O)[C@H](Cc2c[nH]c3ccccc23)NC(=O)[C@H](Cc4cnc[nH]4)NC(=O)[C@@H]5CCC(=O)N5)C(=O)N[C@@H](CCCNC(=N)N)C(=O)N6CCC[C@H]6C(=O)NNC(=O)N</t>
  </si>
  <si>
    <t>CHEMBL1215</t>
  </si>
  <si>
    <t>Phenylephrine (BAN, INN); Phenylephrine Hydrochloride (FDA, USP, JAN); Phenylephrine Bitartrate (FDA, USP)</t>
  </si>
  <si>
    <t>Pfizer Inc; Ani Pharmaceuticals Inc; Allergan Pharmaceutical; 3m Pharmaceuticals Inc; West Ward Pharmaceutical Corp</t>
  </si>
  <si>
    <t>R01AB01; S01GA55; R01BA03; S01FB01; C01CA06; R01AA04; S01GA05; R01BA53</t>
  </si>
  <si>
    <t>R01AB01 [Respiratory System:Nasal Preparations:Decongestants And Other Nasal Preparations For Topical Use:Sympathomimetics, combinations excl. corticosteroids]; S01GA55 [Sensory Organs:Ophthalmologicals:Decongestants And Antiallergics:Sympathomimetics used as decongestants]; R01BA03 [Respiratory System:Nasal Preparations:Nasal Decongestants For Systemic Use:Sympathomimetics]; S01FB01 [Sensory Organs:Ophthalmologicals:Mydriatics And Cycloplegics:Sympathomimetics excl. antiglaucoma preparations]; C01CA06 [Cardiovascular System:Cardiac Therapy:Cardiac Stimulants Excl. Cardiac Glycosides:Adrenergic and dopaminergic agents]; R01AA04 [Respiratory System:Nasal Preparations:Decongestants And Other Nasal Preparations For Topical Use:Sympathomimetics, plain]; S01GA05 [Sensory Organs:Ophthalmologicals:Decongestants And Antiallergics:Sympathomimetics used as decongestants]; R01BA53 [Respiratory System:Nasal Preparations:Nasal Decongestants For Systemic Use:Sympathomimetics]</t>
  </si>
  <si>
    <t>CNC[C@H](O)c1cccc(O)c1</t>
  </si>
  <si>
    <t>CHEMBL1201321</t>
  </si>
  <si>
    <t>Difenoxin (BAN, INN, USAN); Difenoxin Hydrochloride (FDA)</t>
  </si>
  <si>
    <t>MCN-JR-15,403-11; R-15403</t>
  </si>
  <si>
    <t>Valeant Pharmaceuticals International; Janssen Pharmaceutica, Belgium</t>
  </si>
  <si>
    <t>A07DA04</t>
  </si>
  <si>
    <t>A07DA04 [Alimentary Tract And Metabolism:Antidiarrheals, Intestinal Antiinflammatory/Antiinfective :Antipropulsives:Antipropulsives]</t>
  </si>
  <si>
    <t>OC(=O)C1(CCN(CCC(C#N)(c2ccccc2)c3ccccc3)CC1)c4ccccc4</t>
  </si>
  <si>
    <t>CHEMBL1623</t>
  </si>
  <si>
    <t>Meclizine Hydrochloride (FDA, USP, JAN); Meclozine (BAN, INN)</t>
  </si>
  <si>
    <t>R06AE55; R06AE05</t>
  </si>
  <si>
    <t>R06AE55 [Respiratory System:Antihistamines For Systemic Use:Antihistamines For Systemic Use:Piperazine derivatives]; R06AE05 [Respiratory System:Antihistamines For Systemic Use:Antihistamines For Systemic Use:Piperazine derivatives]</t>
  </si>
  <si>
    <t>Cc1cccc(CN2CCN(CC2)C(c3ccccc3)c4ccc(Cl)cc4)c1</t>
  </si>
  <si>
    <t>CHEMBL1572</t>
  </si>
  <si>
    <t>Netilmicin (BAN, INN); Netilmicin Sulfate (FDA, USP, JAN, USAN)</t>
  </si>
  <si>
    <t>SCH-20569</t>
  </si>
  <si>
    <t>S01AA23; J01GB07</t>
  </si>
  <si>
    <t>S01AA23 [Sensory Organs:Ophthalmologicals:Antiinfectives:Antibiotics]; J01GB07 [Antiinfectives For Systemic Use:Antibacterials For Systemic Use:Aminoglycoside Antibacterials:Other aminoglycosides]</t>
  </si>
  <si>
    <t>CCN[C@@H]1C[C@H](N)[C@@H](O[C@H]2OC(=CC[C@H]2N)CN)[C@H](O)[C@H]1O[C@H]3OC[C@](C)(O)[C@H](NC)[C@H]3O</t>
  </si>
  <si>
    <t>CHEMBL1517</t>
  </si>
  <si>
    <t>Oxytetracycline (BAN, FDA, INN, JAN, USP); Oxytetracycline Hydrochloride (FDA, USP, JAN); Oxytetracycline Calcium (FDA, USP)</t>
  </si>
  <si>
    <t>J01AA06; G01AA07; D06AA03; J01AA56; S01AA04</t>
  </si>
  <si>
    <t>J01AA06 [Antiinfectives For Systemic Use:Antibacterials For Systemic Use:Tetracyclines:Tetracyclines]; G01AA07 [Genito Urinary System And Sex Hormones:Gynecological Antiinfectives And Antiseptics:Antiinfectives And Antiseptics, Excl. Combinations:Antibiotics]; D06AA03 [Dermatologicals:Antibiotics And Chemotherapeutics For Dermatological Use:Antibiotics For Topical Use:Tetracycline and derivatives]; J01AA56 [Antiinfectives For Systemic Use:Antibacterials For Systemic Use:Tetracyclines:Tetracyclines]; S01AA04 [Sensory Organs:Ophthalmologicals:Antiinfectives:Antibiotics]</t>
  </si>
  <si>
    <t>CN(C)[C@H]1[C@@H]2[C@@H](O)[C@H]3C(=C(O)[C@]2(O)C(=O)C(=C1O)C(=O)N)C(=O)c4c(O)cccc4[C@@]3(C)O</t>
  </si>
  <si>
    <t>CHEMBL174</t>
  </si>
  <si>
    <t>Ampicillin/Ampicillin Trihydrate (FDA); Ampicillin (BAN, INN, JAN, USAN, USP); Ampicillin Sodium (FDA, USP, JAN, USAN)</t>
  </si>
  <si>
    <t>AY-6108; BRL-1341; P-50</t>
  </si>
  <si>
    <t>Wyeth Ayerst Laboratories; Pfizer Inc; Bristol Laboratories Inc Div Bristol Myers Co; Apothecon Sub Bristol Myers Squibb Co</t>
  </si>
  <si>
    <t>J01CA01; J01CA51; S01AA19</t>
  </si>
  <si>
    <t>J01CA01 [Antiinfectives For Systemic Use:Antibacterials For Systemic Use:Beta-Lactam Antibacterials, Penicillins:Penicillins with extended spectrum]; J01CA51 [Antiinfectives For Systemic Use:Antibacterials For Systemic Use:Beta-Lactam Antibacterials, Penicillins:Penicillins with extended spectrum]; S01AA19 [Sensory Organs:Ophthalmologicals:Antiinfectives:Antibiotics]</t>
  </si>
  <si>
    <t>CC1(C)S[C@@H]2[C@H](NC(=O)[C@H](N)c3ccccc3)C(=O)N2[C@H]1C(=O)O</t>
  </si>
  <si>
    <t>CHEMBL11</t>
  </si>
  <si>
    <t>Imipramine (BAN, INN); Imipramine Pamoate (FDA); Imipramine Hydrochloride (JAN, USP, FDA)</t>
  </si>
  <si>
    <t>Sanofi Aventis Us Llc; Novartis Pharmaceuticals Corp; Mallinckrodt Inc; Abbott Laboratories Pharmaceutical Products Div</t>
  </si>
  <si>
    <t>N06AA02</t>
  </si>
  <si>
    <t>N06AA02 [Nervous System:Psychoanaleptics:Antidepressants:Non-selective monoamine reuptake inhibitors]</t>
  </si>
  <si>
    <t>CN(C)CCCN1c2ccccc2CCc3ccccc13</t>
  </si>
  <si>
    <t>CHEMBL29</t>
  </si>
  <si>
    <t>Benzylpenicillin (MI, BAN, INN); Benzylpenicillin Potassium (BAN, JAN); Penicillin G Potassium (USP, FDA); Benzylpenicillin Sodium (BAN); Penicillin G Sodium (USP, FDA); Benzathine Benzylpenicillin (BAN, INN); Benzathine Penicillin (BAN); Benzylpenicillin Benzathine (JAN); Penicillin G Benzathine (FDA, USP); Benethamine Penicillin (BAN, INN); Penicillin Calcium (USP)</t>
  </si>
  <si>
    <t>King Pharmaceuticals Inc; John D Copanos And Co Inc; Bristol Myers Squibb Spa; Baxter Healthcare Corp; Pharmacia And Upjohn Co</t>
  </si>
  <si>
    <t>J01CE01; S01AA14; J01CE08</t>
  </si>
  <si>
    <t>J01CE01 [Antiinfectives For Systemic Use:Antibacterials For Systemic Use:Beta-Lactam Antibacterials, Penicillins:Beta-lactamase sensitive penicillins]; S01AA14 [Sensory Organs:Ophthalmologicals:Antiinfectives:Antibiotics]; J01CE08 [Antiinfectives For Systemic Use:Antibacterials For Systemic Use:Beta-Lactam Antibacterials, Penicillins:Beta-lactamase sensitive penicillins]</t>
  </si>
  <si>
    <t>CC1(C)S[C@@H]2[C@H](NC(=O)Cc3ccccc3)C(=O)N2[C@H]1C(=O)O</t>
  </si>
  <si>
    <t>CHEMBL1200664</t>
  </si>
  <si>
    <t>Potassium Lactate (FDA)</t>
  </si>
  <si>
    <t>Hospira Worldwide, Inc</t>
  </si>
  <si>
    <t>B05XA15</t>
  </si>
  <si>
    <t>B05XA15 [Blood And Blood Forming Organs:Blood Substitutes And Perfusion Solutions:I.V. Solution Additives:Electrolyte solutions]</t>
  </si>
  <si>
    <t>[K+].CC(O)C(=O)[O-]</t>
  </si>
  <si>
    <t>CHEMBL648</t>
  </si>
  <si>
    <t>Cyclizine (DCF, BAN, INN, USP); Cyclizine Hydrochloride (BAN, USP); Cyclizine Lactate (FDA, USP, BAN)</t>
  </si>
  <si>
    <t>R06AE03; R06AE53</t>
  </si>
  <si>
    <t>R06AE03 [Respiratory System:Antihistamines For Systemic Use:Antihistamines For Systemic Use:Piperazine derivatives]; R06AE53 [Respiratory System:Antihistamines For Systemic Use:Antihistamines For Systemic Use:Piperazine derivatives]</t>
  </si>
  <si>
    <t>Anti-Emetic; Antihistaminic; Antinauseant</t>
  </si>
  <si>
    <t>CN1CCN(CC1)C(c2ccccc2)c3ccccc3</t>
  </si>
  <si>
    <t>CHEMBL428880</t>
  </si>
  <si>
    <t>Cromoglicic Acid (INN); Cromoglycic Acid (BAN); Cromolyn Sodium (USAN, USP, FDA); Sodium Cromoglicate (JAN)</t>
  </si>
  <si>
    <t>FPL-670</t>
  </si>
  <si>
    <t>King Pharmaceuticals Inc Sub Pfizer Inc; King Pharmaceuticals Inc; Blacksmith Brands Inc; Allergan Inc; Meda Pharmaceuticals Inc</t>
  </si>
  <si>
    <t>S01GX51; S01GX01; A07EB01; D11AH03; R03BC01; R01AC01; R01AC51</t>
  </si>
  <si>
    <t>S01GX51 [Sensory Organs:Ophthalmologicals:Decongestants And Antiallergics:Other antiallergics]; S01GX01 [Sensory Organs:Ophthalmologicals:Decongestants And Antiallergics:Other antiallergics]; A07EB01 [Alimentary Tract And Metabolism:Antidiarrheals, Intestinal Antiinflammatory/Antiinfective :Intestinal Antiinflammatory Agents:Antiallergic agents, excl. corticosteroids]; D11AH03 [Dermatologicals:Other Dermatological Preparations:Other Dermatological Preparations:Agents for dermatitis, excluding corticosteroids]; R03BC01 [Respiratory System:Drugs For Obstructive Airway Diseases:Other Drugs For Obstructive Airway Diseases, Inhalants:Antiallergic agents, excl. corticosteroids]; R01AC01 [Respiratory System:Nasal Preparations:Decongestants And Other Nasal Preparations For Topical Use:Antiallergic agents, excl. corticosteroids]; R01AC51 [Respiratory System:Nasal Preparations:Decongestants And Other Nasal Preparations For Topical Use:Antiallergic agents, excl. corticosteroids]</t>
  </si>
  <si>
    <t>Anti-Asthmatic (prophylactic)</t>
  </si>
  <si>
    <t>OC(COc1cccc2OC(=CC(=O)c12)C(=O)O)COc3cccc4OC(=CC(=O)c34)C(=O)O</t>
  </si>
  <si>
    <t>CHEMBL559</t>
  </si>
  <si>
    <t>Dextrothyroxine (BAN); T4 (FDA); Dextrothyroxine Sodium (FDA, USP, INN, USAN)</t>
  </si>
  <si>
    <t>Parke Davis Div Warner Lambert Co; Forest Laboratories Inc; Abbvie Inc</t>
  </si>
  <si>
    <t>C10AX01</t>
  </si>
  <si>
    <t>C10AX01 [Cardiovascular System:Lipid Modifying Agents:Lipid Modifying Agents, Plain:Other lipid modifying agents]</t>
  </si>
  <si>
    <t>N[C@H](Cc1cc(I)c(Oc2cc(I)c(O)c(I)c2)c(I)c1)C(=O)O</t>
  </si>
  <si>
    <t>CHEMBL1762</t>
  </si>
  <si>
    <t>Tocainide (BAN, INN, USAN); Tocainide Hydrochloride (FDA, USP)</t>
  </si>
  <si>
    <t>W-36095</t>
  </si>
  <si>
    <t>C01BB03</t>
  </si>
  <si>
    <t>C01BB03 [Cardiovascular System:Cardiac Therapy:Antiarrhythmics, Class I And Iii:Antiarrhythmics, class Ib]</t>
  </si>
  <si>
    <t>CC(N)C(=O)Nc1c(C)cccc1C</t>
  </si>
  <si>
    <t>CHEMBL645</t>
  </si>
  <si>
    <t>Bisoprolol (BAN, INN, USAN); Bisoprolol Fumarate (FDA, USP, JAN, USAN)</t>
  </si>
  <si>
    <t>CL-297939; EMD-33512; EMD-33-512</t>
  </si>
  <si>
    <t>C07AB57; C07AB07</t>
  </si>
  <si>
    <t>C07AB57 [Cardiovascular System:Beta Blocking Agents:Beta Blocking Agents:Beta blocking agents, selective]; C07AB07 [Cardiovascular System:Beta Blocking Agents:Beta Blocking Agents:Beta blocking agents, selective]</t>
  </si>
  <si>
    <t>CC(C)NCC(O)COc1ccc(COCCOC(C)C)cc1</t>
  </si>
  <si>
    <t>CHEMBL86715</t>
  </si>
  <si>
    <t>Procyclidine (BAN, INN); Procyclidine Hydrochloride (USP, FDA)</t>
  </si>
  <si>
    <t>N04AA04</t>
  </si>
  <si>
    <t>N04AA04 [Nervous System:Anti-Parkinson Drugs:Anticholinergic Agents:Tertiary amines]</t>
  </si>
  <si>
    <t>Antiparkinsonian; Relaxant (skeletal muscle)</t>
  </si>
  <si>
    <t>OC(CCN1CCCC1)(C2CCCCC2)c3ccccc3</t>
  </si>
  <si>
    <t>CHEMBL589</t>
  </si>
  <si>
    <t>Ropinirole (BAN, USAN, INN); Ropinirole Hydrochloride (FDA, USAN)</t>
  </si>
  <si>
    <t>SK&amp;F-101468; SK&amp;F-101468A; SK&amp;F-101468-A</t>
  </si>
  <si>
    <t>SmithKline Beecham Corp Dba GlaxoSmithKline; SmithKline Beecham; GlaxoSmithKline</t>
  </si>
  <si>
    <t>N04BC04</t>
  </si>
  <si>
    <t>N04BC04 [Nervous System:Anti-Parkinson Drugs:Dopaminergic Agents:Dopamine agonists]</t>
  </si>
  <si>
    <t>Antiparkinsonian (D2 receptor agonist)</t>
  </si>
  <si>
    <t>CCCN(CCC)CCc1cccc2NC(=O)Cc12</t>
  </si>
  <si>
    <t>CHEMBL762</t>
  </si>
  <si>
    <t>Oxymetazoline (BAN, INN); Oxymetazoline Hydrochloride (FDA, USP, JAN, USAN)</t>
  </si>
  <si>
    <t>SCH-9384</t>
  </si>
  <si>
    <t>Schering Plough Healthcare Products Inc; Johnson And Johnson Group Consumer Companies</t>
  </si>
  <si>
    <t>R01AA05; R01AB07; S01GA04</t>
  </si>
  <si>
    <t>R01AA05 [Respiratory System:Nasal Preparations:Decongestants And Other Nasal Preparations For Topical Use:Sympathomimetics, plain]; R01AB07 [Respiratory System:Nasal Preparations:Decongestants And Other Nasal Preparations For Topical Use:Sympathomimetics, combinations excl. corticosteroids]; S01GA04 [Sensory Organs:Ophthalmologicals:Decongestants And Antiallergics:Sympathomimetics used as decongestants]</t>
  </si>
  <si>
    <t>Cc1cc(c(O)c(C)c1CC2=NCCN2)C(C)(C)C</t>
  </si>
  <si>
    <t>CHEMBL1091</t>
  </si>
  <si>
    <t>Hydrocortisone Acetate (BAN, JAN, USP, FDA)</t>
  </si>
  <si>
    <t>Merck And Co Inc; Meda Pharmaceuticals Inc; Jhp Pharmaceuticals Llc; Akorn Inc; Monarch Pharmaceuticals Inc</t>
  </si>
  <si>
    <t>CC(=O)OCC(=O)[C@@]1(O)CC[C@H]2[C@@H]3CCC4=CC(=O)CC[C@]4(C)[C@H]3[C@@H](O)C[C@]12C</t>
  </si>
  <si>
    <t>CHEMBL880</t>
  </si>
  <si>
    <t>Famciclovir (BAN, FDA, INN, USAN)</t>
  </si>
  <si>
    <t>BRL-42810</t>
  </si>
  <si>
    <t>S01AD07; J05AB09</t>
  </si>
  <si>
    <t>S01AD07 [Sensory Organs:Ophthalmologicals:Antiinfectives:Antivirals]; J05AB09 [Antiinfectives For Systemic Use:Antivirals For Systemic Use:Direct Acting Antivirals:Nucleosides and nucleotides excl. reverse transcriptase inhibitors]</t>
  </si>
  <si>
    <t>CC(=O)OCC(CCn1cnc2cnc(N)nc12)COC(=O)C</t>
  </si>
  <si>
    <t>CHEMBL976</t>
  </si>
  <si>
    <t>Praziquantel (BAN, FDA, INN, JAN, USAN, USP)</t>
  </si>
  <si>
    <t>EMBAY-8440</t>
  </si>
  <si>
    <t>Bayer Pharma Ag</t>
  </si>
  <si>
    <t>P02BA01</t>
  </si>
  <si>
    <t>P02BA01 [Antiparasitic Products, Insecticides And Repellents:Anthelmintics:Antitrematodals:Quinoline derivatives and related substances]</t>
  </si>
  <si>
    <t>O=C(C1CCCCC1)N2CC3N(CCc4ccccc34)C(=O)C2</t>
  </si>
  <si>
    <t>CHEMBL1201283</t>
  </si>
  <si>
    <t>Polymyxin B (BAN, INN); Polymyxin B Sulfate (FDA, USP, JAN)</t>
  </si>
  <si>
    <t>Combe Inc; Allergan Pharmaceutical; Allergan Inc; Alcon Laboratories Inc; Falcon Pharmaceuticals Ltd</t>
  </si>
  <si>
    <t>A07AA05; J01XB02; S01AA18; S03AA03; S02AA11</t>
  </si>
  <si>
    <t>A07AA05 [Alimentary Tract And Metabolism:Antidiarrheals, Intestinal Antiinflammatory/Antiinfective :Intestinal Antiinfectives:Antibiotics]; J01XB02 [Antiinfectives For Systemic Use:Antibacterials For Systemic Use:Other Antibacterials:Polymyxins]; S01AA18 [Sensory Organs:Ophthalmologicals:Antiinfectives:Antibiotics]; S03AA03 [Sensory Organs:Ophthalmological And Otological Preparations:Antiinfectives:Antiinfectives]; S02AA11 [Sensory Organs:Otologicals:Antiinfectives:Antiinfectives]</t>
  </si>
  <si>
    <t>CCC(C)CCCCC(=O)N[C@@H](CCN)C(=O)N[C@@H]([C@@H](C)O)C(=O)N[C@@H](CCN)C(=O)N[C@H]1CCNC(=O)[C@@H](NC(=O)[C@H](CCN)NC(=O)[C@H](CCN)NC(=O)[C@H](CC(C)C)NC(=O)[C@@H](Cc2ccccc2)NC(=O)[C@@H](CCN)NC1=O)[C@@H](C)O</t>
  </si>
  <si>
    <t>CHEMBL445</t>
  </si>
  <si>
    <t>Nortriptyline (BAN, INN); Nortriptyline Hydrochloride (FDA, USP, JAN, USAN)</t>
  </si>
  <si>
    <t>Ranbaxy Pharmaceuticals Inc; Mallinckrodt Llc; Mallinckrodt Inc; Eli Lilly And Co</t>
  </si>
  <si>
    <t>N06AA10</t>
  </si>
  <si>
    <t>N06AA10 [Nervous System:Psychoanaleptics:Antidepressants:Non-selective monoamine reuptake inhibitors]</t>
  </si>
  <si>
    <t>CNCCC=C1c2ccccc2CCc3ccccc13</t>
  </si>
  <si>
    <t>CHEMBL1200975</t>
  </si>
  <si>
    <t>Clocortolone Pivalate (FDA, USP, USAN)</t>
  </si>
  <si>
    <t>SH-863</t>
  </si>
  <si>
    <t>C[C@@H]1C[C@H]2[C@@H]3C[C@H](F)C4=CC(=O)C=C[C@]4(C)[C@@]3(Cl)[C@@H](O)C[C@]2(C)[C@H]1C(=O)COC(=O)C(C)(C)C</t>
  </si>
  <si>
    <t>CHEMBL465</t>
  </si>
  <si>
    <t>Dronabinol (FDA, INN, USAN, USP)</t>
  </si>
  <si>
    <t>A04AD10</t>
  </si>
  <si>
    <t>A04AD10 [Alimentary Tract And Metabolism:Antiemetics And Antinauseants:Antiemetics And Antinauseants:Other antiemetics]</t>
  </si>
  <si>
    <t>CCCCCc1cc(O)c2[C@@H]3C=C(C)CC[C@H]3C(C)(C)Oc2c1</t>
  </si>
  <si>
    <t>CHEMBL1200807</t>
  </si>
  <si>
    <t>Norelgestromin (BAN, FDA, INN, USAN)</t>
  </si>
  <si>
    <t>RWJ-10553</t>
  </si>
  <si>
    <t>CC[C@]12CC[C@H]3[C@@H](CCC4=C\C(=N\O)\CC[C@H]34)[C@@H]1CC[C@@]2(O)C#C</t>
  </si>
  <si>
    <t>CHEMBL222559</t>
  </si>
  <si>
    <t>Tipranavir (FDA, BAN, INN); Tipranavir Disodium (USAN)</t>
  </si>
  <si>
    <t>U-140690; PNU-140690E</t>
  </si>
  <si>
    <t>Pharmacia &amp; Upjohn; Boehringer Ingelheim Pharmaceuticals Inc</t>
  </si>
  <si>
    <t>J05AE09</t>
  </si>
  <si>
    <t>J05AE09 [Antiinfectives For Systemic Use:Antivirals For Systemic Use:Direct Acting Antivirals:Protease inhibitors]</t>
  </si>
  <si>
    <t>CCC[C@@]1(CCc2ccccc2)CC(=C([C@H](CC)c3cccc(NS(=O)(=O)c4ccc(cn4)C(F)(F)F)c3)C(=O)O1)O</t>
  </si>
  <si>
    <t>CHEMBL1201534</t>
  </si>
  <si>
    <t>Danaparoid Sodium (BAN, FDA, INN, USAN)</t>
  </si>
  <si>
    <t>ORG-10172</t>
  </si>
  <si>
    <t>B01AB09</t>
  </si>
  <si>
    <t>B01AB09 [Blood And Blood Forming Organs:Antithrombotic Agents:Antithrombotic Agents:Heparin group]</t>
  </si>
  <si>
    <t>CHEMBL1096</t>
  </si>
  <si>
    <t>Amlexanox (MI, BAN, FDA, INN, JAN, USAN)</t>
  </si>
  <si>
    <t>AA-673; CHX-3673</t>
  </si>
  <si>
    <t>Uluru Inc</t>
  </si>
  <si>
    <t>R03DX01; A01AD07</t>
  </si>
  <si>
    <t>R03DX01 [Respiratory System:Drugs For Obstructive Airway Diseases:Other Systemic Drugs For Obstructive Airway Diseases:Other systemic drugs for obstructive airway diseases]; A01AD07 [Alimentary Tract And Metabolism:Stomatological Preparations:Stomatological Preparations:Other agents for local oral treatment]</t>
  </si>
  <si>
    <t>CC(C)c1ccc2Oc3nc(N)c(cc3C(=O)c2c1)C(=O)O</t>
  </si>
  <si>
    <t>CHEMBL1095930</t>
  </si>
  <si>
    <t>Cefuroxime Axetil (FDA, USP, BAN, JAN, USAN)</t>
  </si>
  <si>
    <t>CCI-15641</t>
  </si>
  <si>
    <t>CO\N=C(/C(=O)N[C@H]1[C@H]2SCC(=C(N2C1=O)C(=O)OC(C)OC(=O)C)COC(=O)N)\c3occc3</t>
  </si>
  <si>
    <t>CHEMBL189</t>
  </si>
  <si>
    <t>Milrinone (USP, BAN, INN, USAN); Milrinone Lactate (FDA)</t>
  </si>
  <si>
    <t>WIN-47203-2; WIN-472032</t>
  </si>
  <si>
    <t>C01CE02</t>
  </si>
  <si>
    <t>C01CE02 [Cardiovascular System:Cardiac Therapy:Cardiac Stimulants Excl. Cardiac Glycosides:Phosphodiesterase inhibitors]</t>
  </si>
  <si>
    <t>CC1=C(C=C(C#N)C(=O)N1)c2ccncc2</t>
  </si>
  <si>
    <t>CHEMBL1201647</t>
  </si>
  <si>
    <t>Invert Sugar (FDA); Sugar, Invert (USP)</t>
  </si>
  <si>
    <t>C05BB03</t>
  </si>
  <si>
    <t>C05BB03 [Cardiovascular System:Vasoprotectives:Antivaricose Therapy:Sclerosing agents for local injection]</t>
  </si>
  <si>
    <t>CHEMBL1591</t>
  </si>
  <si>
    <t>Demeclocycline (INN, BAN, USP); Demethylchlortetracycline (DCF, JAN); Demeclocycline Hydrochloride (FDA, USP, BAN); Demethylchlortetracycline Hydrochloride (JAN)</t>
  </si>
  <si>
    <t>Lederle Laboratories Div American Cyanamid Co; Corepharma Llc</t>
  </si>
  <si>
    <t>J01AA01; D06AA01</t>
  </si>
  <si>
    <t>J01AA01 [Antiinfectives For Systemic Use:Antibacterials For Systemic Use:Tetracyclines:Tetracyclines]; D06AA01 [Dermatologicals:Antibiotics And Chemotherapeutics For Dermatological Use:Antibiotics For Topical Use:Tetracycline and derivatives]</t>
  </si>
  <si>
    <t>CN(C)[C@H]1[C@@H]2C[C@@H]3[C@H](O)c4c(Cl)ccc(O)c4C(=O)C3=C(O)[C@]2(O)C(=O)C(=C1O)C(=O)N</t>
  </si>
  <si>
    <t>CHEMBL139</t>
  </si>
  <si>
    <t>Diclofenac (BAN, INN); Diclofenac Epolamine (FDA); Diclofenac Potassium (FDA, USAN); Diclofenac Sodium (JAN, USAN, USP, FDA)</t>
  </si>
  <si>
    <t>CGP-45840B; GP-45840</t>
  </si>
  <si>
    <t>Gd Searle Llc; Fougera Pharmaceuticals Inc; Novartis Pharmaceuticals Corp; Falcon Pharmaceuticals Ltd; Depomed Inc</t>
  </si>
  <si>
    <t>D11AX18; M01AB05; M02AA15; S01BC03; M01AB55</t>
  </si>
  <si>
    <t>D11AX18 [Dermatologicals:Other Dermatological Preparations:Other Dermatological Preparations:Other dermatologicals]; M01AB05 [Musculo-Skeletal System:Antiinflammatory And Antirheumatic Products:Antiinflammatory And Antirheumatic Products, Non-Steroids:Acetic acid derivatives and related substances]; M02AA15 [Musculo-Skeletal System:Topical Products For Joint And Muscular Pain:Topical Products For Joint And Muscular Pain:Antiinflammatory preparations, non-steroids for topical use]; S01BC03 [Sensory Organs:Ophthalmologicals:Antiinflammatory Agents:Antiinflammatory agents, non-steroids]; M01AB55 [Musculo-Skeletal System:Antiinflammatory And Antirheumatic Products:Antiinflammatory And Antirheumatic Products, Non-Steroids:Acetic acid derivatives and related substances]</t>
  </si>
  <si>
    <t>OC(=O)Cc1ccccc1Nc2c(Cl)cccc2Cl</t>
  </si>
  <si>
    <t>CHEMBL1757</t>
  </si>
  <si>
    <t>Fosfomycin (BAN, INN, USAN); Fosfomycin Calcium (JAN); Fosfomycin Sodium (JAN); Fosfomycin Tromethamine (FDA, USAN)</t>
  </si>
  <si>
    <t>Z-1282</t>
  </si>
  <si>
    <t>Zambon Spa Italy; Merck</t>
  </si>
  <si>
    <t>J01XX01</t>
  </si>
  <si>
    <t>J01XX01 [Antiinfectives For Systemic Use:Antibacterials For Systemic Use:Other Antibacterials:Other antibacterials]</t>
  </si>
  <si>
    <t>C[C@@H]1O[C@@H]1P(=O)(O)O</t>
  </si>
  <si>
    <t>CHEMBL894</t>
  </si>
  <si>
    <t>Bupropion (BAN, INN); Bupropion Hydrobromide (FDA, USAN); Bupropion Hydrochloride (USAN, USP, FDA)</t>
  </si>
  <si>
    <t>BW-323</t>
  </si>
  <si>
    <t>Valeant International Srl; Valeant International Barbados Srl; GlaxoSmithKline; Edgemont Pharmaceuticals Llc</t>
  </si>
  <si>
    <t>N06AX12</t>
  </si>
  <si>
    <t>N06AX12 [Nervous System:Psychoanaleptics:Antidepressants:Other antidepressants]</t>
  </si>
  <si>
    <t>CC(NC(C)(C)C)C(=O)c1cccc(Cl)c1</t>
  </si>
  <si>
    <t>CHEMBL1201287</t>
  </si>
  <si>
    <t>Dexbrompheniramine (BAN, INN); Dexbrompheniramine Maleate (FDA, USP)</t>
  </si>
  <si>
    <t>Schering Plough Healthcare Products Inc; Schering Corp Sub Schering Plough Corp</t>
  </si>
  <si>
    <t>R06AB56; R06AB06</t>
  </si>
  <si>
    <t>R06AB56 [Respiratory System:Antihistamines For Systemic Use:Antihistamines For Systemic Use:Substituted alkylamines]; R06AB06 [Respiratory System:Antihistamines For Systemic Use:Antihistamines For Systemic Use:Substituted alkylamines]</t>
  </si>
  <si>
    <t>CN(C)CC[C@@H](c1ccc(Br)cc1)c2ccccn2</t>
  </si>
  <si>
    <t>CHEMBL640</t>
  </si>
  <si>
    <t>Procainamide (BAN, INN); Procainamide Hydrochloride (JAN, USP, FDA)</t>
  </si>
  <si>
    <t>C01BA02</t>
  </si>
  <si>
    <t>C01BA02 [Cardiovascular System:Cardiac Therapy:Antiarrhythmics, Class I And Iii:Antiarrhythmics, class Ia]</t>
  </si>
  <si>
    <t>CCN(CC)CCNC(=O)c1ccc(N)cc1</t>
  </si>
  <si>
    <t>CHEMBL1200761</t>
  </si>
  <si>
    <t>Chlorotrianisene (FDA, USP, BAN, INN)</t>
  </si>
  <si>
    <t>G03CA06</t>
  </si>
  <si>
    <t>G03CA06 [Genito Urinary System And Sex Hormones:Sex Hormones And Modulators Of The Genital System:Estrogens:Natural and semisynthetic estrogens, plain]</t>
  </si>
  <si>
    <t>COc1ccc(cc1)C(=C(c2ccc(OC)cc2)c3ccc(OC)cc3)Cl</t>
  </si>
  <si>
    <t>CHEMBL986</t>
  </si>
  <si>
    <t>Retinol (BAN, INN); Retinol Acetate (JAN); Retinol Palmitate (JAN); Vitamin A Oil (JAN); Vitamin A (FDA)</t>
  </si>
  <si>
    <t>Sandoz Canada Inc; Hospira Inc; Astrazeneca Lp; Abraxis Pharmaceutical Products; Watson Laboratories Inc</t>
  </si>
  <si>
    <t>R01AX02; A11CA01; D10AD02; S01XA02</t>
  </si>
  <si>
    <t>R01AX02 [Respiratory System:Nasal Preparations:Decongestants And Other Nasal Preparations For Topical Use:Other nasal preparations]; A11CA01 [Alimentary Tract And Metabolism:Vitamins:Vitamin A And D, Incl. Combinations Of The Two:Vitamin A, plain]; D10AD02 [Dermatologicals:Anti-Acne Preparations:Anti-Acne Preparations For Topical Use:Retinoids for topical use in acne]; S01XA02 [Sensory Organs:Ophthalmologicals:Other Ophthalmologicals:Other ophthalmologicals]</t>
  </si>
  <si>
    <t>Vitamin (anti-xerophthalmic)</t>
  </si>
  <si>
    <t>C\C(=C/CO)\C=C\C=C(/C)\C=C\C1=C(C)CCCC1(C)C</t>
  </si>
  <si>
    <t>CHEMBL229383</t>
  </si>
  <si>
    <t>Nystatin (FDA, USP, BAN, INN, JAN)</t>
  </si>
  <si>
    <t>Glenmark Generics Inc Usa; Dava Pharmaceuticals Inc; Bristol Myers Squibb; Bayer Pharmaceuticals Corp; Warner Chilcott Co Llc</t>
  </si>
  <si>
    <t>D01AA01; G01AA01; G01AA51; A07AA02</t>
  </si>
  <si>
    <t>D01AA01 [Dermatologicals:Antifungals For Dermatological Use:Antifungals For Topical Use:Antibiotics]; G01AA01 [Genito Urinary System And Sex Hormones:Gynecological Antiinfectives And Antiseptics:Antiinfectives And Antiseptics, Excl. Combinations:Antibiotics]; G01AA51 [Genito Urinary System And Sex Hormones:Gynecological Antiinfectives And Antiseptics:Antiinfectives And Antiseptics, Excl. Combinations:Antibiotics]; A07AA02 [Alimentary Tract And Metabolism:Antidiarrheals, Intestinal Antiinflammatory/Antiinfective :Intestinal Antiinfectives:Antibiotics]</t>
  </si>
  <si>
    <t>C[C@@H]1OC(=O)C[C@H](O)C[C@H](O)C[C@H](O)CC[C@@H](O)[C@H](O)C[C@]2(O)C[C@H](O)[C@H]([C@H](C[C@@H](O[C@H]3O[C@@H](C)[C@H](O)[C@@H](N)[C@H]3O)\C=C\C=C\C=C\C=C\CC\C=C\C=C\[C@H](C)[C@@H](O)[C@H]1C)O2)C(=O)O</t>
  </si>
  <si>
    <t>CHEMBL262777</t>
  </si>
  <si>
    <t>Vancomycin (USP, BAN, INN); Vancomycin Hydrochloride (FDA, USP, JAN)</t>
  </si>
  <si>
    <t>Viropharma Inc; Baxter Healthcare Corp</t>
  </si>
  <si>
    <t>J01XA01; A07AA09</t>
  </si>
  <si>
    <t>J01XA01 [Antiinfectives For Systemic Use:Antibacterials For Systemic Use:Other Antibacterials:Glycopeptide antibacterials]; A07AA09 [Alimentary Tract And Metabolism:Antidiarrheals, Intestinal Antiinflammatory/Antiinfective :Intestinal Antiinfectives:Antibiotics]</t>
  </si>
  <si>
    <t>CN[C@H](CC(C)C)C(=O)N[C@@H]1[C@H](O)c2ccc(Oc3cc4cc(Oc5ccc(cc5Cl)[C@@H](O)[C@@H]6NC(=O)[C@H](NC(=O)[C@@H]4NC(=O)[C@H](CC(=O)N)NC1=O)c7ccc(O)c(c7)c8c(O)cc(O)cc8[C@H](NC6=O)C(=O)O)c3O[C@@H]9O[C@H](CO)[C@@H](O)[C@H](O)[C@H]9O[C@H]%10C[C@](C)(N)[C@H](O)[C@H](C)O%10)c(Cl)c2</t>
  </si>
  <si>
    <t>CHEMBL112</t>
  </si>
  <si>
    <t>Acetaminophen (FDA, JAN, USP); Paracetamol (DCF, BAN, INN)</t>
  </si>
  <si>
    <t>G And W Laboratories Inc; Cadence Pharmaceuticals Inc; Actavis Mid Atlantic Llc; Aaipharma Llc; Janssen Pharmaceuticals Inc</t>
  </si>
  <si>
    <t>N02BE71; N02BE51; N02BE01</t>
  </si>
  <si>
    <t>N02BE71 [Nervous System:Analgesics:Other Analgesics And Antipyretics:Anilides]; N02BE51 [Nervous System:Analgesics:Other Analgesics And Antipyretics:Anilides]; N02BE01 [Nervous System:Analgesics:Other Analgesics And Antipyretics:Anilides]</t>
  </si>
  <si>
    <t>CC(=O)Nc1ccc(O)cc1</t>
  </si>
  <si>
    <t>CHEMBL123325</t>
  </si>
  <si>
    <t>Rauwolfia Serpentina (USP); Rauwolfia Serpentina Root (FDA)</t>
  </si>
  <si>
    <t>Ferndale Laboratories Inc; Cm Bundy Co; Bowman Pharmaceuticals Inc; Apothecon Inc Div Bristol Myers Squibb; Forest Pharmaceuticals Inc</t>
  </si>
  <si>
    <t>C02AA04; C02AA53; C02AA03</t>
  </si>
  <si>
    <t>C02AA04 [Cardiovascular System:Antihypertensives:Antiadrenergic Agents, Centrally Acting:Rauwolfia alkaloids]; C02AA53 [Cardiovascular System:Antihypertensives:Antiadrenergic Agents, Centrally Acting:Rauwolfia alkaloids]; C02AA03 [Cardiovascular System:Antihypertensives:Antiadrenergic Agents, Centrally Acting:Rauwolfia alkaloids]</t>
  </si>
  <si>
    <t>COC(=O)C1=CO[C@@H](C)[C@H]2CN3CCc4c([nH]c5ccccc45)[C@@H]3C[C@H]12</t>
  </si>
  <si>
    <t>CHEMBL1366</t>
  </si>
  <si>
    <t>Auranofin (BAN, FDA, INN, JAN, USAN)</t>
  </si>
  <si>
    <t>SK&amp;F-39162; SK-39162</t>
  </si>
  <si>
    <t>M01CB03</t>
  </si>
  <si>
    <t>M01CB03 [Musculo-Skeletal System:Antiinflammatory And Antirheumatic Products:Specific Antirheumatic Agents:Gold preparations]</t>
  </si>
  <si>
    <t>CHEMBL1614854</t>
  </si>
  <si>
    <t>Dextrose (FDA, USP); Glucose (JAN)</t>
  </si>
  <si>
    <t>B05CX01; C05BB56; V06DC01; V04CA02</t>
  </si>
  <si>
    <t>B05CX01 [Blood And Blood Forming Organs:Blood Substitutes And Perfusion Solutions:Irrigating Solutions:Other irrigating solutions]; C05BB56 [Cardiovascular System:Vasoprotectives:Antivaricose Therapy:Sclerosing agents for local injection]; V06DC01 [Various:General Nutrients:Other Nutrients:Carbohydrates]; V04CA02 [Various:Diagnostic Agents:Other Diagnostic Agents:Tests for diabetes]</t>
  </si>
  <si>
    <t>OC[C@H]1O[C@@H](O)[C@H](O)[C@@H](O)[C@@H]1O</t>
  </si>
  <si>
    <t>CHEMBL529</t>
  </si>
  <si>
    <t>Azithromycin Dihydrate (FDA); Azithromycin (BAN, FDA, INN, USAN, USP)</t>
  </si>
  <si>
    <t>CP-62993; XZ-450</t>
  </si>
  <si>
    <t>Pfizer Global Research Development; Pfizer Chemicals Div Pfizer Inc; Pfizer Central Research; Inspire Pharmaceuticals Inc; Pfizer Inc</t>
  </si>
  <si>
    <t>J01FA10; S01AA26</t>
  </si>
  <si>
    <t>J01FA10 [Antiinfectives For Systemic Use:Antibacterials For Systemic Use:Macrolides, Lincosamides And Streptogramins:Macrolides]; S01AA26 [Sensory Organs:Ophthalmologicals:Antiinfectives:Antibiotics]</t>
  </si>
  <si>
    <t>CC[C@H]1OC(=O)[C@H](C)[C@@H](O[C@H]2C[C@@](C)(OC)[C@@H](O)[C@H](C)O2)[C@H](C)[C@@H](O[C@@H]3O[C@H](C)C[C@@H]([C@H]3O)N(C)C)[C@](C)(O)C[C@@H](C)CN(C)[C@H](C)[C@@H](O)[C@]1(C)O</t>
  </si>
  <si>
    <t>CHEMBL656</t>
  </si>
  <si>
    <t>Oxycodone (BAN, INN, USAN); Oxycodone Hydrochloride (FDA, JAN, USAN, USP); Oxycodone Terephthalate (FDA, USP)</t>
  </si>
  <si>
    <t>Lehigh Valley Technologies Inc; King Pharmaceuticals Research Development Inc; Forest Laboratories Inc; Endo Pharmaceuticals Inc; Purdue Frederick</t>
  </si>
  <si>
    <t>N02AA05; N02AA55</t>
  </si>
  <si>
    <t>N02AA05 [Nervous System:Analgesics:Opioids:Natural opium alkaloids]; N02AA55 [Nervous System:Analgesics:Opioids:Natural opium alkaloids]</t>
  </si>
  <si>
    <t>COc1ccc2C[C@H]3N(C)CC[C@@]45[C@@H](Oc1c24)C(=O)CC[C@@]35O</t>
  </si>
  <si>
    <t>CHEMBL1200640</t>
  </si>
  <si>
    <t>Ferrous Fumarate (FDA, USP, JAN)</t>
  </si>
  <si>
    <t>Parke Davis Laboratories Div Warner Lambert Co; Gd Searle Llc</t>
  </si>
  <si>
    <t>B03AD02; B03AA02</t>
  </si>
  <si>
    <t>B03AD02 [Blood And Blood Forming Organs:Antianemic Preparations:Iron Preparations:Iron in combination with folic acid]; B03AA02 [Blood And Blood Forming Organs:Antianemic Preparations:Iron Preparations:Iron bivalent, oral preparations]</t>
  </si>
  <si>
    <t>CHEMBL38</t>
  </si>
  <si>
    <t>Tretinoin (BAN, FDA, INN, USAN, USP)</t>
  </si>
  <si>
    <t>Hoffmann La Roche Inc; Galderma Laboratories Lp; Dow Pharmaceutical Sciences Inc; Aqua Pharmaceuticals Llc; Medicis Pharmaceutical Corp</t>
  </si>
  <si>
    <t>D10AD01; D10AD51; L01XX14</t>
  </si>
  <si>
    <t>D10AD01 [Dermatologicals:Anti-Acne Preparations:Anti-Acne Preparations For Topical Use:Retinoids for topical use in acne]; D10AD51 [Dermatologicals:Anti-Acne Preparations:Anti-Acne Preparations For Topical Use:Retinoids for topical use in acne]; L01XX14 [Antineoplastic And Immunomodulating Agents:Antineoplastic Agents:Other Antineoplastic Agents:Other antineoplastic agents]</t>
  </si>
  <si>
    <t>C\C(=C/C=C/C(=C/C(=O)O)/C)\C=C\C1=C(C)CCCC1(C)C</t>
  </si>
  <si>
    <t>CHEMBL750</t>
  </si>
  <si>
    <t>Zonisamide (BAN, FDA, INN, JAN, USAN)</t>
  </si>
  <si>
    <t>AD-810; CI-912; PD-110843</t>
  </si>
  <si>
    <t>N03AX15</t>
  </si>
  <si>
    <t>N03AX15 [Nervous System:Antiepileptics:Antiepileptics:Other antiepileptics]</t>
  </si>
  <si>
    <t>NS(=O)(=O)Cc1noc2ccccc12</t>
  </si>
  <si>
    <t>CHEMBL525610</t>
  </si>
  <si>
    <t>Teriparatide (USAN, INN); Teriparatide Recombinant Human (FDA)</t>
  </si>
  <si>
    <t>H05AA02</t>
  </si>
  <si>
    <t>H05AA02 [Systemic Hormonal Preparations, Excl. :Calcium Homeostasis:Parathyroid Hormones And Analogues:Parathyroid hormones and analogues]</t>
  </si>
  <si>
    <t>Bone Resorption Inhibitor; Osteoporosis Therapy Adjunct</t>
  </si>
  <si>
    <t>CC[C@H](C)[C@H](NC(=O)[C@H](CCC(=O)O)NC(=O)[C@H](CO)NC(=O)[C@@H](NC(=O)[C@@H](N)CO)C(C)C)C(=O)N[C@@H](CCC(=O)N)C(=O)N[C@@H](CC(C)C)C(=O)N[C@@H](CCSC)C(=O)N[C@@H](Cc1cnc[nH]1)C(=O)N[C@@H](CC(=O)N)C(=O)N[C@@H](CC(C)C)C(=O)NCC(=O)N[C@@H](CCCCN)C(=O)N[C@@H](Cc2cnc[nH]2)C(=O)N[C@@H](CC(C)C)C(=O)N[C@@H](CC(=O)N)C(=O)N[C@@H](CO)C(=O)N[C@@H](CCSC)C(=O)N[C@@H](CCC(=O)O)C(=O)N[C@@H](CCCNC(=N)N)C(=O)N[C@@H](C(C)C)C(=O)N[C@@H](CCC(=O)O)C(=O)N[C@@H](Cc3c[nH]c4ccccc34)C(=O)N[C@@H](CC(C)C)C(=O)N[C@@H](CCCNC(=N)N)C(=O)N[C@@H](CCCCN)C(=O)N[C@@H](CCCCN)C(=O)N[C@@H](CC(C)C)C(=O)N[C@@H](CCC(=O)N)C(=O)N[C@@H](CC(=O)O)C(=O)N[C@@H](C(C)C)C(=O)N[C@@H](Cc5cnc[nH]5)C(=O)N[C@@H](CC(=O)N)C(=O)N[C@@H](Cc6ccccc6)C(=O)O</t>
  </si>
  <si>
    <t>CHEMBL1201187</t>
  </si>
  <si>
    <t>Maraviroc (FDA, INN)</t>
  </si>
  <si>
    <t>UK-427857</t>
  </si>
  <si>
    <t>J05AX09</t>
  </si>
  <si>
    <t>J05AX09 [Antiinfectives For Systemic Use:Antivirals For Systemic Use:Direct Acting Antivirals:Other antivirals]</t>
  </si>
  <si>
    <t>CC(C)c1nnc(C)n1[C@@H]2C[C@H]3CC[C@@H](C2)N3CC[C@H](NC(=O)C4CCC(F)(F)CC4)c5ccccc5</t>
  </si>
  <si>
    <t>CHEMBL1594</t>
  </si>
  <si>
    <t>Pantothenic Acid (FDA, BAN); Calcium Pantothenate (INN, JAN, USP)</t>
  </si>
  <si>
    <t>Lilly; Johnson &amp; Johnson-Merck Consumer; Hospira Inc; Basf</t>
  </si>
  <si>
    <t>A11HA31; D03AX04</t>
  </si>
  <si>
    <t>A11HA31 [Alimentary Tract And Metabolism:Vitamins:Other Plain Vitamin Preparations:Other plain vitamin preparations]; D03AX04 [Dermatologicals:Preparations For Treatment Of Wounds And Ulcers:Cicatrizants:Other cicatrizants]</t>
  </si>
  <si>
    <t>CC(C)(CO)[C@@H](O)C(=O)NCCC(=O)O</t>
  </si>
  <si>
    <t>CHEMBL689</t>
  </si>
  <si>
    <t>D-Mannitol (JAN); Mannitol (FDA, USP)</t>
  </si>
  <si>
    <t>Merck And Co Inc; Hospira Inc; Baxter Healthcare Corp; B Braun Medical Inc; Miles Laboratories Inc</t>
  </si>
  <si>
    <t>B05CX04; A06AD16; R05CB16; B05BC01</t>
  </si>
  <si>
    <t>B05CX04 [Blood And Blood Forming Organs:Blood Substitutes And Perfusion Solutions:Irrigating Solutions:Other irrigating solutions]; A06AD16 [Alimentary Tract And Metabolism:Drugs For Constipation:Drugs For Constipation:Osmotically acting laxatives]; R05CB16 [Respiratory System:Cough And Cold Preparations:Expectorants, Excl. Combinations With Cough Suppressants:Mucolytics]; B05BC01 [Blood And Blood Forming Organs:Blood Substitutes And Perfusion Solutions:I.V. Solutions:Solutions producing osmotic diuresis]</t>
  </si>
  <si>
    <t>Diagnostic Aid (renal function determination); Diuretic</t>
  </si>
  <si>
    <t>OC[C@@H](O)[C@@H](O)[C@H](O)[C@H](O)CO</t>
  </si>
  <si>
    <t>CHEMBL1200384</t>
  </si>
  <si>
    <t>Betamethasone Dipropionate (FDA, USP, BAN, JAN, USAN)</t>
  </si>
  <si>
    <t>SCH-11460</t>
  </si>
  <si>
    <t>Leo Pharmaceutical Products Ltd; Leo Pharma As; Fougera Pharmaceuticals Inc; E Fougera Div Altana Inc; Merck Sharp And Dohme Corp</t>
  </si>
  <si>
    <t>CCC(=O)OCC(=O)[C@@]1(OC(=O)CC)[C@@H](C)C[C@H]2[C@@H]3CCC4=CC(=O)C=C[C@]4(C)[C@@]3(F)[C@@H](O)C[C@]12C</t>
  </si>
  <si>
    <t>CHEMBL1017</t>
  </si>
  <si>
    <t>Telmisartan (BAN, FDA, INN, USAN)</t>
  </si>
  <si>
    <t>BIBR-277-SE</t>
  </si>
  <si>
    <t>C09CA07</t>
  </si>
  <si>
    <t>C09CA07 [Cardiovascular System:Agents Acting On The Renin-Angiotensin System:Angiotensin Ii Antagonists, Plain:Angiotensin II antagonists, plain]</t>
  </si>
  <si>
    <t>CCCc1nc2c(C)cc(cc2n1Cc3ccc(cc3)c4ccccc4C(=O)O)c5nc6ccccc6n5C</t>
  </si>
  <si>
    <t>CHEMBL560511</t>
  </si>
  <si>
    <t>Buprenorphine (BAN, FDA, INN); Buprenorphine Hydrochloride (FDA, JAN, USAN, USP)</t>
  </si>
  <si>
    <t>CL-112302; NIH-8805; RX-6029-M; RX-6029M HCL; UM 952; UM-952</t>
  </si>
  <si>
    <t>Reckitt Benckiser Pharmaceuticals Inc; Purdue Pharma Lp</t>
  </si>
  <si>
    <t>N07BC01; N02AE01; N07BC51</t>
  </si>
  <si>
    <t>N07BC01 [Nervous System:Other Nervous System Drugs:Drugs Used In Addictive Disorders:Drugs used in opioid dependence]; N02AE01 [Nervous System:Analgesics:Opioids:Oripavine derivatives]; N07BC51 [Nervous System:Other Nervous System Drugs:Drugs Used In Addictive Disorders:Drugs used in opioid dependence]</t>
  </si>
  <si>
    <t>CO[C@]12CC[C@@]3(C[C@@H]1[C@](C)(O)C(C)(C)C)[C@H]4Cc5ccc(O)c6O[C@@H]2[C@]3(CCN4CC7CC7)c56</t>
  </si>
  <si>
    <t>CHEMBL504</t>
  </si>
  <si>
    <t>Dimethyl Sulfoxide (BAN, INN, USAN, USP, FDA)</t>
  </si>
  <si>
    <t>DMSO; SQ-9453</t>
  </si>
  <si>
    <t>Bioniche Pharma Usa Llc</t>
  </si>
  <si>
    <t>M02AX03; G04BX13</t>
  </si>
  <si>
    <t>M02AX03 [Musculo-Skeletal System:Topical Products For Joint And Muscular Pain:Topical Products For Joint And Muscular Pain:Other topical products for joint and muscular pain]; G04BX13 [Genito Urinary System And Sex Hormones:Urologicals:Urologicals:Other urologicals]</t>
  </si>
  <si>
    <t>C[S+](C)[O-]</t>
  </si>
  <si>
    <t>CHEMBL653</t>
  </si>
  <si>
    <t>Nizatidine (BAN, FDA, INN, JAN, USAN, USP)</t>
  </si>
  <si>
    <t>LY-139037</t>
  </si>
  <si>
    <t>SmithKline Beecham Corp Dba GlaxoSmithKline; Pfizer Inc; Braintree Laboratories Inc</t>
  </si>
  <si>
    <t>A02BA04</t>
  </si>
  <si>
    <t>A02BA04 [Alimentary Tract And Metabolism:Drugs For Acid Related Disorders:Drugs For Peptic Ulcer And Gastro-Oesophageal Reflux Disease (Gord):H2-receptor antagonists]</t>
  </si>
  <si>
    <t>CN\C(=C/[N+](=O)[O-])\NCCSCc1csc(CN(C)C)n1</t>
  </si>
  <si>
    <t>CHEMBL602</t>
  </si>
  <si>
    <t>Cysteamine (USAN); Mercaptamine (DCF, BAN, INN); Cysteamine Hydrochloride (FDA, USAN); Cysteamine Bitartrate (FDA)</t>
  </si>
  <si>
    <t>L-1573; MEA; CI-9148</t>
  </si>
  <si>
    <t>Sigma Tau Pharmaceuticals Inc; Mylan Pharmaceuticals Inc</t>
  </si>
  <si>
    <t>A16AA04</t>
  </si>
  <si>
    <t>A16AA04 [Alimentary Tract And Metabolism:Other Alimentary Tract And Metabolism Products:Other Alimentary Tract And Metabolism Products:Amino acids and derivatives]</t>
  </si>
  <si>
    <t>Anti-Urolithic (cystine calculi)</t>
  </si>
  <si>
    <t>NCCS</t>
  </si>
  <si>
    <t>CHEMBL1200668</t>
  </si>
  <si>
    <t>Calcium Chloride (FDA, USAN, USP, JAN); Calcium Chloride Ca 45 (USAN); Calcium Chloride Ca 47 (USAN)</t>
  </si>
  <si>
    <t>Akorn Inc; Abbott Laboratories Pharmaceutical Products Div; Abbott Laboratories Hosp Products Div; Abbott; Alcon Pharmaceuticals Ltd</t>
  </si>
  <si>
    <t>B05XA07; A12AA07; G04BA03</t>
  </si>
  <si>
    <t>B05XA07 [Blood And Blood Forming Organs:Blood Substitutes And Perfusion Solutions:I.V. Solution Additives:Electrolyte solutions]; A12AA07 [Alimentary Tract And Metabolism:Mineral Supplements:Calcium:Calcium]; G04BA03 [Genito Urinary System And Sex Hormones:Urologicals:Urologicals:Acidifiers]</t>
  </si>
  <si>
    <t>Replenisher (calcium); Radioactive Agent</t>
  </si>
  <si>
    <t>[Cl-].[Cl-].[Ca+2]</t>
  </si>
  <si>
    <t>CHEMBL421</t>
  </si>
  <si>
    <t>Salazosulfapyridine (JAN); Sulfasalazine (BAN, FDA, INN, USAN, USP)</t>
  </si>
  <si>
    <t>SAS-500</t>
  </si>
  <si>
    <t>-sal-; sulfa-</t>
  </si>
  <si>
    <t>anti-inflammatory agents (salicylic acid derivatives); antimicrobials (sulfonamides derivatives)</t>
  </si>
  <si>
    <t>A07EC01</t>
  </si>
  <si>
    <t>A07EC01 [Alimentary Tract And Metabolism:Antidiarrheals, Intestinal Antiinflammatory/Antiinfective :Intestinal Antiinflammatory Agents:Aminosalicylic acid and similar agents]</t>
  </si>
  <si>
    <t>OC(=O)c1cc(ccc1O)N=Nc2ccc(cc2)S(=O)(=O)Nc3ccccn3</t>
  </si>
  <si>
    <t>CHEMBL1440</t>
  </si>
  <si>
    <t>Tetracycline (BAN, FDA, INN, JAN, USP); Tetracycline Hydrochloride (FDA, USP, JAN); Tetracycline Phosphate Complex (FDA, USP, BAN); Tetracycline Metaphosphate (JAN)</t>
  </si>
  <si>
    <t>Lederle Laboratories Div American Cyanamid Co; Heritage Pharmaceuticals Inc; Bristol Laboratories Inc Div Bristol Myers Co; Aptalis Pharma Us Inc; Schiff And Co</t>
  </si>
  <si>
    <t>A01AB13; D06AA04; S02AA08; S03AA02; J01AA07; S01AA09</t>
  </si>
  <si>
    <t>A01AB13 [Alimentary Tract And Metabolism:Stomatological Preparations:Stomatological Preparations:Antiinfectives and antiseptics for local oral treatment]; D06AA04 [Dermatologicals:Antibiotics And Chemotherapeutics For Dermatological Use:Antibiotics For Topical Use:Tetracycline and derivatives]; S02AA08 [Sensory Organs:Otologicals:Antiinfectives:Antiinfectives]; S03AA02 [Sensory Organs:Ophthalmological And Otological Preparations:Antiinfectives:Antiinfectives]; J01AA07 [Antiinfectives For Systemic Use:Antibacterials For Systemic Use:Tetracyclines:Tetracyclines]; S01AA09 [Sensory Organs:Ophthalmologicals:Antiinfectives:Antibiotics]</t>
  </si>
  <si>
    <t>Anti-Amebic; Antibacterial; Antirickettsial</t>
  </si>
  <si>
    <t>CN(C)[C@H]1[C@@H]2C[C@H]3C(=C(O)[C@]2(O)C(=O)C(=C1O)C(=O)N)C(=O)c4c(O)cccc4[C@@]3(C)O</t>
  </si>
  <si>
    <t>CHEMBL788</t>
  </si>
  <si>
    <t>Idoxuridine (BAN, FDA, INN, JAN, USAN, USP)</t>
  </si>
  <si>
    <t>5IUDR; Allergan 211; IDU; SK&amp;F-14287</t>
  </si>
  <si>
    <t>GlaxoSmithKline; Allergan Pharmaceutical; Alcon Laboratories Inc</t>
  </si>
  <si>
    <t>J05AB02; S01AD01; D06BB01</t>
  </si>
  <si>
    <t>J05AB02 [Antiinfectives For Systemic Use:Antivirals For Systemic Use:Direct Acting Antivirals:Nucleosides and nucleotides excl. reverse transcriptase inhibitors]; S01AD01 [Sensory Organs:Ophthalmologicals:Antiinfectives:Antivirals]; D06BB01 [Dermatologicals:Antibiotics And Chemotherapeutics For Dermatological Use:Chemotherapeutics For Topical Use:Antivirals]</t>
  </si>
  <si>
    <t>OC[C@H]1O[C@H](C[C@@H]1O)N2C=C(I)C(=O)NC2=O</t>
  </si>
  <si>
    <t>CHEMBL1511</t>
  </si>
  <si>
    <t>Estradiol Valerate (BAN, INN, JAN, USP, FDA)</t>
  </si>
  <si>
    <t>Jhp Pharmaceuticals Llc; Bayer Healthcare Pharmaceuticals Inc</t>
  </si>
  <si>
    <t>CCCCC(=O)O[C@H]1CC[C@H]2[C@@H]3CCc4cc(O)ccc4[C@H]3CC[C@]12C</t>
  </si>
  <si>
    <t>CHEMBL1305</t>
  </si>
  <si>
    <t>Antazoline (BAN, INN); Antazoline Hydrochloride (MI, USP); Antazoline Phosphate (FDA, USP)</t>
  </si>
  <si>
    <t>R01AC04; R06AX05</t>
  </si>
  <si>
    <t>R01AC04 [Respiratory System:Nasal Preparations:Decongestants And Other Nasal Preparations For Topical Use:Antiallergic agents, excl. corticosteroids]; R06AX05 [Respiratory System:Antihistamines For Systemic Use:Antihistamines For Systemic Use:Other antihistamines for systemic use]</t>
  </si>
  <si>
    <t>C(N(Cc1ccccc1)c2ccccc2)C3=NCCN3</t>
  </si>
  <si>
    <t>CHEMBL1161681</t>
  </si>
  <si>
    <t>Sodium Nitrite (FDA, USP)</t>
  </si>
  <si>
    <t>Hope Pharmaceuticals</t>
  </si>
  <si>
    <t>V03AB08</t>
  </si>
  <si>
    <t>V03AB08 [Various:All Other Therapeutic Products:All Other Therapeutic Products:Antidotes]</t>
  </si>
  <si>
    <t>ON=O</t>
  </si>
  <si>
    <t>CHEMBL611</t>
  </si>
  <si>
    <t>Terazosin (BAN, INN); Terazosin Hydrochloride (FDA, USP, JAN, USAN)</t>
  </si>
  <si>
    <t>ABBOTT-45975</t>
  </si>
  <si>
    <t>G04CA03</t>
  </si>
  <si>
    <t>G04CA03 [Genito Urinary System And Sex Hormones:Urologicals:Drugs Used In Benign Prostatic Hypertrophy:Alpha-adrenoreceptor antagonists]</t>
  </si>
  <si>
    <t>COc1cc2nc(nc(N)c2cc1OC)N3CCN(CC3)C(=O)C4CCCO4</t>
  </si>
  <si>
    <t>CHEMBL1180725</t>
  </si>
  <si>
    <t>Propantheline Bromide (BAN, INN, JAN, USP, FDA)</t>
  </si>
  <si>
    <t>Shire Development Inc; Gd Searle Llc</t>
  </si>
  <si>
    <t>A03AB05</t>
  </si>
  <si>
    <t>A03AB05 [Alimentary Tract And Metabolism:Drugs For Functional Gastrointestinal Disorders:Drugs For Functional Gastrointestinal Disorders:Synthetic anticholinergics, quaternary ammonium compounds]</t>
  </si>
  <si>
    <t>CC(C)[N+](C)(CCOC(=O)C1c2ccccc2Oc3ccccc13)C(C)C</t>
  </si>
  <si>
    <t>CHEMBL620</t>
  </si>
  <si>
    <t>Clidinium Bromide (FDA, USP, BAN, INN, USAN)</t>
  </si>
  <si>
    <t>Ro-2-3773; Ro-23773</t>
  </si>
  <si>
    <t>A03CA02</t>
  </si>
  <si>
    <t>A03CA02 [Alimentary Tract And Metabolism:Drugs For Functional Gastrointestinal Disorders:Antispasmodics In Combination With Psycholeptics:Synthetic anticholinergic agents in combination with psycholeptics]</t>
  </si>
  <si>
    <t>C[N+]12CCC(CC1)C(C2)OC(=O)C(O)(c3ccccc3)c4ccccc4</t>
  </si>
  <si>
    <t>CHEMBL477772</t>
  </si>
  <si>
    <t>Pazopanib (INN); Pazopanib Hydrochloride (FDA, USAN)</t>
  </si>
  <si>
    <t>GW786034; GW786034B</t>
  </si>
  <si>
    <t>L01XE11</t>
  </si>
  <si>
    <t>L01XE11 [Antineoplastic And Immunomodulating Agents:Antineoplastic Agents:Other Antineoplastic Agents:Protein kinase inhibitors]</t>
  </si>
  <si>
    <t>CN(c1ccc2c(C)n(C)nc2c1)c3ccnc(Nc4ccc(C)c(c4)S(=O)(=O)N)n3</t>
  </si>
  <si>
    <t>CHEMBL1200431</t>
  </si>
  <si>
    <t>Gadopentetate Dimeglumine (FDA, USP, USAN); Gadopentetic Acid (BAN, INN); Meglumine Gadopentetate (JAN)</t>
  </si>
  <si>
    <t>SH L 451 A; SH-L 451 A</t>
  </si>
  <si>
    <t>V08CA01</t>
  </si>
  <si>
    <t>V08CA01 [Various:Contrast Media:Magnetic Resonance Imaging Contrast Media:Paramagnetic contrast media]</t>
  </si>
  <si>
    <t>CHEMBL511</t>
  </si>
  <si>
    <t>Mepyramine (BAN, INN); Pyrilamine Maleate (FDA, USP)</t>
  </si>
  <si>
    <t>D04AA02; R06AC01</t>
  </si>
  <si>
    <t>D04AA02 [Dermatologicals:Antipruritics, Incl. Antihistamines, Anesthetics, Etc.:Antipruritics, Incl. Antihistamines, Anesthetics, Etc.:Antihistamines for topical use]; R06AC01 [Respiratory System:Antihistamines For Systemic Use:Antihistamines For Systemic Use:Substituted ethylene diamines]</t>
  </si>
  <si>
    <t>COc1ccc(CN(CCN(C)C)c2ccccn2)cc1</t>
  </si>
  <si>
    <t>CHEMBL1110</t>
  </si>
  <si>
    <t>Alosetron (BAN, INN); Alosetron Hydrochloride (FDA, USAN)</t>
  </si>
  <si>
    <t>GR-68755C</t>
  </si>
  <si>
    <t>A03AE01</t>
  </si>
  <si>
    <t>A03AE01 [Alimentary Tract And Metabolism:Drugs For Functional Gastrointestinal Disorders:Drugs For Functional Gastrointestinal Disorders:Serotonin receptor antagonists]</t>
  </si>
  <si>
    <t>Cc1[nH]cnc1CN2CCc3c(C2=O)c4ccccc4n3C</t>
  </si>
  <si>
    <t>CHEMBL1123</t>
  </si>
  <si>
    <t>Dicyclomine (BAN); Dicyclomine Hydrochloride (FDA, USP); Dicycloverine (INN); Dicycloverine Hydrochloride (JAN)</t>
  </si>
  <si>
    <t>A03AA07</t>
  </si>
  <si>
    <t>A03AA07 [Alimentary Tract And Metabolism:Drugs For Functional Gastrointestinal Disorders:Drugs For Functional Gastrointestinal Disorders:Synthetic anticholinergics, esters with tertiary amino group]</t>
  </si>
  <si>
    <t>CCN(CC)CCOC(=O)C1(CCCCC1)C2CCCCC2</t>
  </si>
  <si>
    <t>CHEMBL1201274</t>
  </si>
  <si>
    <t>Levobetaxolol (INN); Levobetaxolol Hydrochloride (FDA, USAN)</t>
  </si>
  <si>
    <t>AL-1577A</t>
  </si>
  <si>
    <t>CC(C)NC[C@H](O)COc1ccc(CCOCC2CC2)cc1</t>
  </si>
  <si>
    <t>CHEMBL2110653</t>
  </si>
  <si>
    <t>Technetium Tc 99m Teboroxime (BAN, INN, USAN); Technetium Tc-99m Teboroxime Kit (FDA)</t>
  </si>
  <si>
    <t>SQ-30217</t>
  </si>
  <si>
    <t>V09GA03</t>
  </si>
  <si>
    <t>V09GA03 [Various:Diagnostic Radiopharmaceuticals:Cardiovascular System:Technetium (99mTc) compounds]</t>
  </si>
  <si>
    <t>CHEMBL1201496</t>
  </si>
  <si>
    <t>Insulin Aspart (BAN, USAN, INN); Insulin Aspart Recombinant (FDA)</t>
  </si>
  <si>
    <t>B28-ASP-INSULIN; INA-X14; Insulin X14</t>
  </si>
  <si>
    <t>A10AD05; A10AB05</t>
  </si>
  <si>
    <t>A10AD05 [Alimentary Tract And Metabolism:Drugs Used In Diabetes:Insulins And Analogues:Insulins and analogues for injection, intermediate-acting combined with fast-acting ]; A10AB05 [Alimentary Tract And Metabolism:Drugs Used In Diabetes:Insulins And Analogues:Insulins and analogues for injection, fast-acting ]</t>
  </si>
  <si>
    <t>CHEMBL1201583</t>
  </si>
  <si>
    <t>Bevacizumab (FDA, INN)</t>
  </si>
  <si>
    <t>12-IGG1; R-435; RG-435; Rhumab-; VEGF</t>
  </si>
  <si>
    <t>L01XC07</t>
  </si>
  <si>
    <t>L01XC07 [Antineoplastic And Immunomodulating Agents:Antineoplastic Agents:Other Antineoplastic Agents:Monoclonal antibodies]</t>
  </si>
  <si>
    <t>CHEMBL1201560</t>
  </si>
  <si>
    <t>Peginterferon Alfa-2a (BAN, FDA, USAN, INN)</t>
  </si>
  <si>
    <t>Ro-258310000</t>
  </si>
  <si>
    <t>L03AB11; L03AB61</t>
  </si>
  <si>
    <t>L03AB11 [Antineoplastic And Immunomodulating Agents:Immunostimulants:Immunostimulants:Interferons]; L03AB61 [Antineoplastic And Immunomodulating Agents:Immunostimulants:Immunostimulants:Interferons]</t>
  </si>
  <si>
    <t>CHEMBL1200909</t>
  </si>
  <si>
    <t>Prednisolone Tebutate (FDA, USP); Prednisolone Butylacetate (JAN)</t>
  </si>
  <si>
    <t>CC(C)(C)CC(=O)OCC(=O)[C@@]1(O)CC[C@H]2[C@@H]3CCC4=CC(=O)C=C[C@]4(C)[C@H]3[C@@H](O)C[C@]12C</t>
  </si>
  <si>
    <t>CHEMBL1726</t>
  </si>
  <si>
    <t>Nisoldipine (BAN, FDA, INN, JAN, USAN)</t>
  </si>
  <si>
    <t>BAY-K-5552</t>
  </si>
  <si>
    <t>C08CA07</t>
  </si>
  <si>
    <t>C08CA07 [Cardiovascular System:Calcium Channel Blockers:Selective Calcium Channel Blockers With Mainly Vascular Effects:Dihydropyridine derivatives]</t>
  </si>
  <si>
    <t>COC(=O)C1=C(C)NC(=C(C1c2ccccc2[N+](=O)[O-])C(=O)OCC(C)C)C</t>
  </si>
  <si>
    <t>CHEMBL1200978</t>
  </si>
  <si>
    <t>Arsenic Trioxide (FDA, JAN, USAN)</t>
  </si>
  <si>
    <t>L01XX27</t>
  </si>
  <si>
    <t>L01XX27 [Antineoplastic And Immunomodulating Agents:Antineoplastic Agents:Other Antineoplastic Agents:Other antineoplastic agents]</t>
  </si>
  <si>
    <t>O=[As]O[As]=O</t>
  </si>
  <si>
    <t>CHEMBL926</t>
  </si>
  <si>
    <t>Dobutamine (BAN, INN, USAN, USP); Dobutamine Hydrochloride (FDA, USP, BAN, JAN, USAN)</t>
  </si>
  <si>
    <t>Compound 81929; 46236</t>
  </si>
  <si>
    <t>Lilly; Hospira Inc; Eli Lilly And Co; Baxter Healthcare Corp</t>
  </si>
  <si>
    <t>C01CA07</t>
  </si>
  <si>
    <t>C01CA07 [Cardiovascular System:Cardiac Therapy:Cardiac Stimulants Excl. Cardiac Glycosides:Adrenergic and dopaminergic agents]</t>
  </si>
  <si>
    <t>CC(CCc1ccc(O)cc1)NCCc2ccc(O)c(O)c2</t>
  </si>
  <si>
    <t>CHEMBL1201529</t>
  </si>
  <si>
    <t>Technetium Tc 99m Sulfur Colloid (USAN, USP); Technetium Tc-99m Sulfur Colloid (FDA); Technetium Tc-99m Sulfur Colloid Kit (FDA)</t>
  </si>
  <si>
    <t>Pharmalucence Inc; Mallinckrodt Medical Inc; Ge Healthcare; Bracco Diagnostics Inc</t>
  </si>
  <si>
    <t>V09DB05</t>
  </si>
  <si>
    <t>V09DB05 [Various:Diagnostic Radiopharmaceuticals:Hepatic And Reticulo Endothelial System:Technetium (99mTc), particles and colloids]</t>
  </si>
  <si>
    <t>CHEMBL547</t>
  </si>
  <si>
    <t>Isotretinoin (FDA, USP, BAN, INN, USAN)</t>
  </si>
  <si>
    <t>Ro-4-3780; Ro-43780</t>
  </si>
  <si>
    <t>Hoffmann La Roche Inc; Cipher Pharmaceuticals Ltd</t>
  </si>
  <si>
    <t>D10AD54; D10AD04; D10BA01</t>
  </si>
  <si>
    <t>D10AD54 [Dermatologicals:Anti-Acne Preparations:Anti-Acne Preparations For Topical Use:Retinoids for topical use in acne]; D10AD04 [Dermatologicals:Anti-Acne Preparations:Anti-Acne Preparations For Topical Use:Retinoids for topical use in acne]; D10BA01 [Dermatologicals:Anti-Acne Preparations:Anti-Acne Preparations For Systemic Use:Retinoids for treatment of acne]</t>
  </si>
  <si>
    <t>C\C(=C\C(=O)O)\C=C\C=C(/C)\C=C\C1=C(C)CCCC1(C)C</t>
  </si>
  <si>
    <t>CHEMBL494</t>
  </si>
  <si>
    <t>Iloprost (BAN, FDA, INN, USAN)</t>
  </si>
  <si>
    <t>ZK-00036374</t>
  </si>
  <si>
    <t>B01AC11</t>
  </si>
  <si>
    <t>B01AC11 [Blood And Blood Forming Organs:Antithrombotic Agents:Antithrombotic Agents:Platelet aggregation inhibitors excl. heparin]</t>
  </si>
  <si>
    <t>CC#CCC(C)[C@H](O)\C=C\[C@H]1[C@H](O)C[C@@H]2C\C(=C/CCCC(=O)O)\C[C@H]12</t>
  </si>
  <si>
    <t>CHEMBL6</t>
  </si>
  <si>
    <t>Indometacin (DCF, BAN, INN, JAN); Indometacin Farnesil (JAN); Indomethacin (FDA, USAN, USP); Indomethacin Sodium (FDA, USP, USAN)</t>
  </si>
  <si>
    <t>Ivax Pharmaceuticals Inc Sub Teva Pharmaceuticals Usa; Iroko Pharmaceuticals Llc; Heritage Pharmaceuticals Inc; Fresenius Kabi Usa Llc; Mylan Pharmaceuticals Inc</t>
  </si>
  <si>
    <t>M01AB51; M02AA23; M01AB01; C01EB03; S01BC01</t>
  </si>
  <si>
    <t>M01AB51 [Musculo-Skeletal System:Antiinflammatory And Antirheumatic Products:Antiinflammatory And Antirheumatic Products, Non-Steroids:Acetic acid derivatives and related substances]; M02AA23 [Musculo-Skeletal System:Topical Products For Joint And Muscular Pain:Topical Products For Joint And Muscular Pain:Antiinflammatory preparations, non-steroids for topical use]; M01AB01 [Musculo-Skeletal System:Antiinflammatory And Antirheumatic Products:Antiinflammatory And Antirheumatic Products, Non-Steroids:Acetic acid derivatives and related substances]; C01EB03 [Cardiovascular System:Cardiac Therapy:Other Cardiac Preparations:Other cardiac preparations]; S01BC01 [Sensory Organs:Ophthalmologicals:Antiinflammatory Agents:Antiinflammatory agents, non-steroids]</t>
  </si>
  <si>
    <t>COc1ccc2c(c1)c(CC(=O)O)c(C)n2C(=O)c3ccc(Cl)cc3</t>
  </si>
  <si>
    <t>CHEMBL499</t>
  </si>
  <si>
    <t>Timolol (BAN, FDA, INN, USAN); Timolol Maleate (FDA, USP, JAN, USAN)</t>
  </si>
  <si>
    <t>Ista Pharmaceuticals; Falcon Pharmaceuticals Ltd; Aton Pharma Inc; Allergan Inc; Santen Oy</t>
  </si>
  <si>
    <t>C07AA06; S01ED51; S01ED01</t>
  </si>
  <si>
    <t>C07AA06 [Cardiovascular System:Beta Blocking Agents:Beta Blocking Agents:Beta blocking agents, non-selective]; S01ED51 [Sensory Organs:Ophthalmologicals:Antiglaucoma Preparations And Miotics:Beta blocking agents1)]; S01ED01 [Sensory Organs:Ophthalmologicals:Antiglaucoma Preparations And Miotics:Beta blocking agents1)]</t>
  </si>
  <si>
    <t>CC(C)(C)NC[C@H](O)COc1nsnc1N2CCOCC2</t>
  </si>
  <si>
    <t>CHEMBL58</t>
  </si>
  <si>
    <t>Mitoxantrone (FDA, INN); Mitoxantrone Hydrochloride (FDA, USP, JAN, USAN); Mitozantrone (BAN)</t>
  </si>
  <si>
    <t>CL-232315</t>
  </si>
  <si>
    <t>Onco Therapies Ltd; Emd Serono Inc</t>
  </si>
  <si>
    <t>-tox-; -(x)antrone</t>
  </si>
  <si>
    <t>toxins; antineoplastics, mitoxantrone derivatives aza-anthracenedione class of antitumor agents</t>
  </si>
  <si>
    <t>L01DB07</t>
  </si>
  <si>
    <t>L01DB07 [Antineoplastic And Immunomodulating Agents:Antineoplastic Agents:Cytotoxic Antibiotics And Related Substances:Anthracyclines and related substances]</t>
  </si>
  <si>
    <t>OCCNCCNc1ccc(NCCNCCO)c2C(=O)c3c(O)ccc(O)c3C(=O)c12</t>
  </si>
  <si>
    <t>CHEMBL1228</t>
  </si>
  <si>
    <t>Oxyphenbutazone (BAN, FDA, INN, USP)</t>
  </si>
  <si>
    <t>M01AA03; S01BC02; M02AA04</t>
  </si>
  <si>
    <t>M01AA03 [Musculo-Skeletal System:Antiinflammatory And Antirheumatic Products:Antiinflammatory And Antirheumatic Products, Non-Steroids:Butylpyrazolidines]; S01BC02 [Sensory Organs:Ophthalmologicals:Antiinflammatory Agents:Antiinflammatory agents, non-steroids]; M02AA04 [Musculo-Skeletal System:Topical Products For Joint And Muscular Pain:Topical Products For Joint And Muscular Pain:Antiinflammatory preparations, non-steroids for topical use]</t>
  </si>
  <si>
    <t>CCCCC1C(=O)N(N(C1=O)c2ccc(O)cc2)c3ccccc3</t>
  </si>
  <si>
    <t>CHEMBL31</t>
  </si>
  <si>
    <t>Gatifloxacin (FDA, INN, USAN)</t>
  </si>
  <si>
    <t>AM-1155; BMS-206584-01</t>
  </si>
  <si>
    <t>J01MA16; S01AE06</t>
  </si>
  <si>
    <t>J01MA16 [Antiinfectives For Systemic Use:Antibacterials For Systemic Use:Quinolone Antibacterials:Fluoroquinolones]; S01AE06 [Sensory Organs:Ophthalmologicals:Antiinfectives:Fluoroquinolones]</t>
  </si>
  <si>
    <t>COc1c(N2CCNC(C)C2)c(F)cc3C(=O)C(=CN(C4CC4)c13)C(=O)O</t>
  </si>
  <si>
    <t>CHEMBL1200391</t>
  </si>
  <si>
    <t>Tromethamine (FDA, USP, USAN); Trometamol (BAN, INN)</t>
  </si>
  <si>
    <t>B05XX02; B05BB03</t>
  </si>
  <si>
    <t>B05XX02 [Blood And Blood Forming Organs:Blood Substitutes And Perfusion Solutions:I.V. Solution Additives:Other i.v. solution additives]; B05BB03 [Blood And Blood Forming Organs:Blood Substitutes And Perfusion Solutions:I.V. Solutions:Solutions affecting the electrolyte balance]</t>
  </si>
  <si>
    <t>NC(CO)(CO)CO</t>
  </si>
  <si>
    <t>CHEMBL1201749</t>
  </si>
  <si>
    <t>Difluprednate (FDA, JAN, INN, USAN)</t>
  </si>
  <si>
    <t>W-6309</t>
  </si>
  <si>
    <t>D07AC19</t>
  </si>
  <si>
    <t>D07AC19 [Dermatologicals:Corticosteroids, Dermatological Preparations:Corticosteroids, Plain:Corticosteroids, potent (group III)]</t>
  </si>
  <si>
    <t>CCCC(=O)O[C@@]1(CC[C@H]2[C@@H]3C[C@H](F)C4=CC(=O)C=C[C@]4(C)[C@@]3(F)[C@@H](O)C[C@]12C)C(=O)COC(=O)C</t>
  </si>
  <si>
    <t>CHEMBL985</t>
  </si>
  <si>
    <t>Urea (FDA, JAN, USP); Urea C 14 (USP); Urea, C-14 (FDA); Urea C 13 (USP); Urea C-13 (FDA)</t>
  </si>
  <si>
    <t>Hospira Inc; Exalenz Bioscience Ltd; Diagnostics And Devices Inc; Avent Inc; Otsuka America Pharmaceuticals Inc</t>
  </si>
  <si>
    <t>B05BC02; D02AE01; D02AE51</t>
  </si>
  <si>
    <t>B05BC02 [Blood And Blood Forming Organs:Blood Substitutes And Perfusion Solutions:I.V. Solutions:Solutions producing osmotic diuresis]; D02AE01 [Dermatologicals:Emollients And Protectives:Emollients And Protectives:Carbamide products]; D02AE51 [Dermatologicals:Emollients And Protectives:Emollients And Protectives:Carbamide products]</t>
  </si>
  <si>
    <t>NC(=O)N</t>
  </si>
  <si>
    <t>CHEMBL1540</t>
  </si>
  <si>
    <t>Penciclovir (BAN, INN, USAN); Penciclovir Sodium (FDA, USAN)</t>
  </si>
  <si>
    <t>BRL-39123; BRL-39123-D</t>
  </si>
  <si>
    <t>SmithKline Beecham; Denco Asset Llc</t>
  </si>
  <si>
    <t>J05AB13; D06BB06</t>
  </si>
  <si>
    <t>J05AB13 [Antiinfectives For Systemic Use:Antivirals For Systemic Use:Direct Acting Antivirals:Nucleosides and nucleotides excl. reverse transcriptase inhibitors]; D06BB06 [Dermatologicals:Antibiotics And Chemotherapeutics For Dermatological Use:Chemotherapeutics For Topical Use:Antivirals]</t>
  </si>
  <si>
    <t>NC1=Nc2c(ncn2CCC(CO)CO)C(=O)N1</t>
  </si>
  <si>
    <t>CHEMBL193240</t>
  </si>
  <si>
    <t>Roflumilast (FDA, INN, USAN)</t>
  </si>
  <si>
    <t>B9302-107; BY-217; BYK-20869</t>
  </si>
  <si>
    <t>Forest Research Institute Inc</t>
  </si>
  <si>
    <t>R03DX07</t>
  </si>
  <si>
    <t>R03DX07 [Respiratory System:Drugs For Obstructive Airway Diseases:Other Systemic Drugs For Obstructive Airway Diseases:Other systemic drugs for obstructive airway diseases]</t>
  </si>
  <si>
    <t>FC(F)Oc1ccc(cc1OCC2CC2)C(=O)Nc3c(Cl)cncc3Cl</t>
  </si>
  <si>
    <t>CHEMBL30</t>
  </si>
  <si>
    <t>Cimetidine (BAN, FDA, INN, JAN, USAN, USP); Cimetidine Hydrochloride (FDA, USP, USAN)</t>
  </si>
  <si>
    <t>A02BA51; A02BA01</t>
  </si>
  <si>
    <t>A02BA51 [Alimentary Tract And Metabolism:Drugs For Acid Related Disorders:Drugs For Peptic Ulcer And Gastro-Oesophageal Reflux Disease (Gord):H2-receptor antagonists]; A02BA01 [Alimentary Tract And Metabolism:Drugs For Acid Related Disorders:Drugs For Peptic Ulcer And Gastro-Oesophageal Reflux Disease (Gord):H2-receptor antagonists]</t>
  </si>
  <si>
    <t>CN\C(=N/CCSCc1nc[nH]c1C)\NC#N</t>
  </si>
  <si>
    <t>CHEMBL1007</t>
  </si>
  <si>
    <t>Gonadorelin (BAN, INN); Gonadorelin Hydrochloride (FDA, USAN, USP); Gonadorelin Acetate (FDA, USAN); Gonadorelin Diacetate (JAN)</t>
  </si>
  <si>
    <t>AY-24031; ABBOTT-41070</t>
  </si>
  <si>
    <t>Hikma (Maple) Ltd; Ferring Pharmaceuticals Inc</t>
  </si>
  <si>
    <t>H01CA01; V04CM01</t>
  </si>
  <si>
    <t>H01CA01 [Systemic Hormonal Preparations, Excl. :Pituitary And Hypothalamic Hormones And Analogues:Hypothalamic Hormones:Gonadotropin-releasing hormones]; V04CM01 [Various:Diagnostic Agents:Other Diagnostic Agents:Tests for fertility disturbances]</t>
  </si>
  <si>
    <t>CC(C)C[C@H](NC(=O)CNC(=O)[C@H](Cc1ccc(O)cc1)NC(=O)[C@H](CO)NC(=O)[C@H](Cc2c[nH]c3ccccc23)NC(=O)[C@H](Cc4cnc[nH]4)NC(=O)[C@@H]5CCC(=O)N5)C(=O)N[C@@H](CCCNC(=N)N)C(=O)N6CCC[C@H]6C(=O)NCC(=O)N</t>
  </si>
  <si>
    <t>CHEMBL1201260</t>
  </si>
  <si>
    <t>Bethanidine Sulfate (FDA, USAN); Betanidine (BAN, INN); Betanidine Sulfate (JAN)</t>
  </si>
  <si>
    <t>BW-467-C-60</t>
  </si>
  <si>
    <t>Ah Robins Co</t>
  </si>
  <si>
    <t>C02CC01</t>
  </si>
  <si>
    <t>C02CC01 [Cardiovascular System:Antihypertensives:Antiadrenergic Agents, Peripherally Acting:Guanidine derivatives]</t>
  </si>
  <si>
    <t>CN\C(=N/C)\NCc1ccccc1</t>
  </si>
  <si>
    <t>CHEMBL339427</t>
  </si>
  <si>
    <t>Tubocurarine Chloride (BAN, INN, JAN, USP, FDA)</t>
  </si>
  <si>
    <t>Hospira Inc; Eli Lilly And Co; Bristol Myers Squibb Co</t>
  </si>
  <si>
    <t>M03AA02</t>
  </si>
  <si>
    <t>M03AA02 [Musculo-Skeletal System:Muscle Relaxants:Muscle Relaxants, Peripherally Acting Agents:Curare alkaloids]</t>
  </si>
  <si>
    <t>COc1cc2CC[N+](C)(C)[C@@H]3Cc4ccc(O)c(Oc5cc6[C@H](Cc7ccc(Oc(c1O)c23)cc7)N(C)CCc6cc5OC)c4</t>
  </si>
  <si>
    <t>CHEMBL472</t>
  </si>
  <si>
    <t>Glibenclamide (DCF, BAN, INN, JAN); Glyburide (FDA, USAN, USP)</t>
  </si>
  <si>
    <t>HB 419; HB-419; U-26452</t>
  </si>
  <si>
    <t>Sanofi Aventis Us Llc; Pharmacia And Upjohn Co; Bristol Myers Squibb</t>
  </si>
  <si>
    <t>A10BB01</t>
  </si>
  <si>
    <t>A10BB01 [Alimentary Tract And Metabolism:Drugs Used In Diabetes:Blood Glucose Lowering Drugs, Excl. Insulins:Sulfonamides, urea derivatives]</t>
  </si>
  <si>
    <t>COc1ccc(Cl)cc1C(=O)NCCc2ccc(cc2)S(=O)(=O)NC(=O)NC3CCCCC3</t>
  </si>
  <si>
    <t>CHEMBL1222</t>
  </si>
  <si>
    <t>Calcifediol (BAN, FDA, INN, USAN, USP)</t>
  </si>
  <si>
    <t>U-32070E</t>
  </si>
  <si>
    <t>A11CC06</t>
  </si>
  <si>
    <t>A11CC06 [Alimentary Tract And Metabolism:Vitamins:Vitamin A And D, Incl. Combinations Of The Two:Vitamin D and analogues]</t>
  </si>
  <si>
    <t>C[C@H](CCCC(C)(C)O)[C@H]1CCC2\C(=C\C=C/3\C[C@H](O)CCC3=C)\CCC[C@]12C</t>
  </si>
  <si>
    <t>CHEMBL15891</t>
  </si>
  <si>
    <t>Lindane (BAN, FDA, INN, USAN, USP)</t>
  </si>
  <si>
    <t>Reed And Carnrick Pharmaceuticals Div Block Drug Co Inc</t>
  </si>
  <si>
    <t>P03AB02</t>
  </si>
  <si>
    <t>P03AB02 [Antiparasitic Products, Insecticides And Repellents:Ectoparasiticides, Incl. Scabicides, Insecticides And Repellents:Ectoparasiticides, Incl. Scabicides:Chlorine containing products]</t>
  </si>
  <si>
    <t>Pediculicide; Scabicide</t>
  </si>
  <si>
    <t>Cl[C@@H]1[C@@H](Cl)[C@H](Cl)[C@H](Cl)[C@@H](Cl)[C@@H]1Cl</t>
  </si>
  <si>
    <t>CHEMBL17</t>
  </si>
  <si>
    <t>Diclofenamide (DCF, BAN, INN, JAN); Dichlorphenamide (FDA, USP)</t>
  </si>
  <si>
    <t>Taro Pharmaceuticals Usa Inc</t>
  </si>
  <si>
    <t>S01EC02</t>
  </si>
  <si>
    <t>S01EC02 [Sensory Organs:Ophthalmologicals:Antiglaucoma Preparations And Miotics:Carbonic anhydrase inhibitors]</t>
  </si>
  <si>
    <t>NS(=O)(=O)c1cc(Cl)c(Cl)c(c1)S(=O)(=O)N</t>
  </si>
  <si>
    <t>CHEMBL1323</t>
  </si>
  <si>
    <t>Darunavir (USAN, INN); Darunavir Ethanolate (FDA)</t>
  </si>
  <si>
    <t>MC-114; TMC-114; UIC-940T</t>
  </si>
  <si>
    <t>Janssen Products Lp</t>
  </si>
  <si>
    <t>J05AE10</t>
  </si>
  <si>
    <t>J05AE10 [Antiinfectives For Systemic Use:Antivirals For Systemic Use:Direct Acting Antivirals:Protease inhibitors]</t>
  </si>
  <si>
    <t>CC(C)CN(C[C@@H](O)[C@H](Cc1ccccc1)NC(=O)O[C@H]2CO[C@H]3OCC[C@@H]23)S(=O)(=O)c4ccc(N)cc4</t>
  </si>
  <si>
    <t>CHEMBL956</t>
  </si>
  <si>
    <t>Suprofen (BAN, FDA, INN, JAN, USAN, USP)</t>
  </si>
  <si>
    <t>R-25061</t>
  </si>
  <si>
    <t>M01AE07</t>
  </si>
  <si>
    <t>M01AE07 [Musculo-Skeletal System:Antiinflammatory And Antirheumatic Products:Antiinflammatory And Antirheumatic Products, Non-Steroids:Propionic acid derivatives]</t>
  </si>
  <si>
    <t>CC(C(=O)O)c1ccc(cc1)C(=O)c2cccs2</t>
  </si>
  <si>
    <t>CHEMBL295698</t>
  </si>
  <si>
    <t>Ketoconazole (BAN, FDA, INN, JAN, USAN, USP)</t>
  </si>
  <si>
    <t>R-41400</t>
  </si>
  <si>
    <t>Mcneil Consumer Healthcare; Janssen Pharmaceuticals Inc; Janssen Pharmaceutica Products Lp; Aqua Pharmaceuticals Llc; Ortho Mcneil Janssen Pharmaceuticals Inc</t>
  </si>
  <si>
    <t>D01AC08; G01AF11; J02AB02</t>
  </si>
  <si>
    <t>D01AC08 [Dermatologicals:Antifungals For Dermatological Use:Antifungals For Topical Use:Imidazole and triazole derivatives]; G01AF11 [Genito Urinary System And Sex Hormones:Gynecological Antiinfectives And Antiseptics:Antiinfectives And Antiseptics, Excl. Combinations:Imidazole derivatives]; J02AB02 [Antiinfectives For Systemic Use:Antimycotics For Systemic Use:Antimycotics For Systemic Use:Imidazole derivatives]</t>
  </si>
  <si>
    <t>CC(=O)N1CCN(CC1)c2ccc(OC[C@@H]3CO[C@](Cn4ccnc4)(O3)c5ccc(Cl)cc5Cl)cc2</t>
  </si>
  <si>
    <t>CHEMBL42</t>
  </si>
  <si>
    <t>Clozapine (BAN, FDA, INN, USAN, USP)</t>
  </si>
  <si>
    <t>HF-1854</t>
  </si>
  <si>
    <t>Novartis Pharmaceuticals Corp; Jazz Pharmaceuticals Iii International Ltd</t>
  </si>
  <si>
    <t>N05AH02</t>
  </si>
  <si>
    <t>N05AH02 [Nervous System:Psycholeptics:Antipsychotics:Diazepines, oxazepines, thiazepines and oxepines]</t>
  </si>
  <si>
    <t>CN1CCN(CC1)C2=Nc3cc(Cl)ccc3Nc4ccccc24</t>
  </si>
  <si>
    <t>CHEMBL1200455</t>
  </si>
  <si>
    <t>Iohexol (FDA, USP, BAN, INN, JAN, USAN)</t>
  </si>
  <si>
    <t>WIN-39424</t>
  </si>
  <si>
    <t>V08AB02</t>
  </si>
  <si>
    <t>V08AB02 [Various:Contrast Media:X-Ray Contrast Media, Iodinated:Watersoluble, nephrotropic, low osmolar X-ray contrast media]</t>
  </si>
  <si>
    <t>CC(=O)N(CC(O)CO)c1c(I)c(C(=O)NCC(O)CO)c(I)c(C(=O)NCC(O)CO)c1I</t>
  </si>
  <si>
    <t>CHEMBL1395</t>
  </si>
  <si>
    <t>Methyltestosterone (BAN, FDA, INN, JAN, USP)</t>
  </si>
  <si>
    <t>Schering Corp Sub Schering Plough Corp; Novartis Pharmaceuticals Corp</t>
  </si>
  <si>
    <t>G03BA02; G03EK01</t>
  </si>
  <si>
    <t>G03BA02 [Genito Urinary System And Sex Hormones:Sex Hormones And Modulators Of The Genital System:Androgens:3-oxoandrosten (4) derivatives]; G03EK01 [Genito Urinary System And Sex Hormones:Sex Hormones And Modulators Of The Genital System:Androgens And Female Sex Hormones In Combination:Androgens and female sex hormones in combination with other drugs]</t>
  </si>
  <si>
    <t>C[C@]1(O)CC[C@H]2[C@@H]3CCC4=CC(=O)CC[C@]4(C)[C@H]3CC[C@]12C</t>
  </si>
  <si>
    <t>CHEMBL1528</t>
  </si>
  <si>
    <t>Sodium Fluoride (JAN, USP, FDA); Sodium Fluoride F 18 (USP); Sodium Fluoride F-18 (FDA)</t>
  </si>
  <si>
    <t>National Institutes Health National Cancer Institute Div Cancer Treatment And Diagnosis; Ge Healthcare; Colgate Palmolive</t>
  </si>
  <si>
    <t>A01AA01; A01AA51; A12CD01; V09IX06</t>
  </si>
  <si>
    <t>A01AA01 [Alimentary Tract And Metabolism:Stomatological Preparations:Stomatological Preparations:Caries prophylactic agents]; A01AA51 [Alimentary Tract And Metabolism:Stomatological Preparations:Stomatological Preparations:Caries prophylactic agents]; A12CD01 [Alimentary Tract And Metabolism:Mineral Supplements:Other Mineral Supplements:Fluoride]; V09IX06 [Various:Diagnostic Radiopharmaceuticals:Tumour Detection:Other diagnostic radiopharmaceuticals for tumour detection]</t>
  </si>
  <si>
    <t>Dental Caries Prophylactic; Radioactive Agent</t>
  </si>
  <si>
    <t>[F-].[Na+]</t>
  </si>
  <si>
    <t>CHEMBL91</t>
  </si>
  <si>
    <t>Miconazole (BAN, FDA, INN, JAN, USP); Miconazole Nitrate (JAN, USAN, USP, FDA)</t>
  </si>
  <si>
    <t>R-14889</t>
  </si>
  <si>
    <t>Stiefel Laboratories Inc; Personal Products Co; Janssen Pharmaceutica Products Lp; Insight Pharmaceuticals Corp; Vestiq Pharmaceuticals Inc</t>
  </si>
  <si>
    <t>A01AB09; D01AC52; J02AB01; D01AC02; A07AC01; G01AF04; S02AA13</t>
  </si>
  <si>
    <t>A01AB09 [Alimentary Tract And Metabolism:Stomatological Preparations:Stomatological Preparations:Antiinfectives and antiseptics for local oral treatment]; D01AC52 [Dermatologicals:Antifungals For Dermatological Use:Antifungals For Topical Use:Imidazole and triazole derivatives]; J02AB01 [Antiinfectives For Systemic Use:Antimycotics For Systemic Use:Antimycotics For Systemic Use:Imidazole derivatives]; D01AC02 [Dermatologicals:Antifungals For Dermatological Use:Antifungals For Topical Use:Imidazole and triazole derivatives]; A07AC01 [Alimentary Tract And Metabolism:Antidiarrheals, Intestinal Antiinflammatory/Antiinfective :Intestinal Antiinfectives:Imidazole derivatives]; G01AF04 [Genito Urinary System And Sex Hormones:Gynecological Antiinfectives And Antiseptics:Antiinfectives And Antiseptics, Excl. Combinations:Imidazole derivatives]; S02AA13 [Sensory Organs:Otologicals:Antiinfectives:Antiinfectives]</t>
  </si>
  <si>
    <t>Clc1ccc(COC(Cn2ccnc2)c3ccc(Cl)cc3Cl)c(Cl)c1</t>
  </si>
  <si>
    <t>CHEMBL1200449</t>
  </si>
  <si>
    <t>Triamcinolone Diacetate (FDA, USP, JAN)</t>
  </si>
  <si>
    <t>Sandoz Canada Inc; Bristol Myers Squibb Co; Astellas Pharma Us Inc</t>
  </si>
  <si>
    <t>CC(=O)OCC(=O)[C@@]1(O)[C@@H](C[C@H]2[C@@H]3CCC4=CC(=O)C=C[C@]4(C)[C@@]3(F)[C@@H](O)C[C@]12C)OC(=O)C</t>
  </si>
  <si>
    <t>CHEMBL1233</t>
  </si>
  <si>
    <t>Carisoprodol (BAN, FDA, INN, USP)</t>
  </si>
  <si>
    <t>Schering Corp Sub Schering Plough Corp; Meda Pharmaceuticals Meda Pharmaceuticals Inc</t>
  </si>
  <si>
    <t>M03BA52; M03BA72; M03BA02</t>
  </si>
  <si>
    <t>M03BA52 [Musculo-Skeletal System:Muscle Relaxants:Muscle Relaxants, Centrally Acting Agents:Carbamic acid esters]; M03BA72 [Musculo-Skeletal System:Muscle Relaxants:Muscle Relaxants, Centrally Acting Agents:Carbamic acid esters]; M03BA02 [Musculo-Skeletal System:Muscle Relaxants:Muscle Relaxants, Centrally Acting Agents:Carbamic acid esters]</t>
  </si>
  <si>
    <t>CCCC(C)(COC(=O)N)COC(=O)NC(C)C</t>
  </si>
  <si>
    <t>CHEMBL857</t>
  </si>
  <si>
    <t>Biotin (FDA, INN, JAN, USP)</t>
  </si>
  <si>
    <t>A11HA05</t>
  </si>
  <si>
    <t>A11HA05 [Alimentary Tract And Metabolism:Vitamins:Other Plain Vitamin Preparations:Other plain vitamin preparations]</t>
  </si>
  <si>
    <t>OC(=O)CCCC[C@@H]1SC[C@@H]2NC(=O)N[C@H]12</t>
  </si>
  <si>
    <t>CHEMBL8</t>
  </si>
  <si>
    <t>Ciprofloxacin (BAN, FDA, INN, USAN, USP); Ciprofloxacin Hydrochloride (JAN, USAN, USP, FDA)</t>
  </si>
  <si>
    <t>BAY-Q-3939; BAY-O-9867; BAY-O-9867 Monohydrate</t>
  </si>
  <si>
    <t>Depomed Inc; Bayer Pharmaceuticals Corp; Bayer Healthcare Pharmaceuticals Inc; Alcon Pharmaceuticals Ltd; Wraser Pharmaceuticals Llc</t>
  </si>
  <si>
    <t>S01AE03; J01MA02; S03AA07; S02AA15</t>
  </si>
  <si>
    <t>S01AE03 [Sensory Organs:Ophthalmologicals:Antiinfectives:Fluoroquinolones]; J01MA02 [Antiinfectives For Systemic Use:Antibacterials For Systemic Use:Quinolone Antibacterials:Fluoroquinolones]; S03AA07 [Sensory Organs:Ophthalmological And Otological Preparations:Antiinfectives:Antiinfectives]; S02AA15 [Sensory Organs:Otologicals:Antiinfectives:Antiinfectives]</t>
  </si>
  <si>
    <t>OC(=O)C1=CN(C2CC2)c3cc(N4CCNCC4)c(F)cc3C1=O</t>
  </si>
  <si>
    <t>CHEMBL679</t>
  </si>
  <si>
    <t>Adrenaline (BAN); Epinephrine (FDA, INN, JAN, USP); Epinephrine Hydrochloride (JAN); Epinephrine Bitartrate (FDA, JAN, USP)</t>
  </si>
  <si>
    <t>Dentsply Pharmaceutical; Astrazeneca Lp; Amedra Pharmaceuticals Llc; 3m Pharmaceuticals Inc; Deproco Inc</t>
  </si>
  <si>
    <t>A01AD01; C01CA24; R01AA14; B02BC09; S01EA01; S01EA51; R03AA01</t>
  </si>
  <si>
    <t>A01AD01 [Alimentary Tract And Metabolism:Stomatological Preparations:Stomatological Preparations:Other agents for local oral treatment]; C01CA24 [Cardiovascular System:Cardiac Therapy:Cardiac Stimulants Excl. Cardiac Glycosides:Adrenergic and dopaminergic agents]; R01AA14 [Respiratory System:Nasal Preparations:Decongestants And Other Nasal Preparations For Topical Use:Sympathomimetics, plain]; B02BC09 [Blood And Blood Forming Organs:Antihemorrhagics:Vitamin K And Other Hemostatics:Local hemostatics]; S01EA01 [Sensory Organs:Ophthalmologicals:Antiglaucoma Preparations And Miotics:Sympathomimetics in glaucoma therapy]; S01EA51 [Sensory Organs:Ophthalmologicals:Antiglaucoma Preparations And Miotics:Sympathomimetics in glaucoma therapy]; R03AA01 [Respiratory System:Drugs For Obstructive Airway Diseases:Adrenergics, Inhalants:Alpha- and beta-adrenoreceptor agonists]</t>
  </si>
  <si>
    <t>Adrenergic (vasoconstrictor); Adrenergic (ophthalmic)</t>
  </si>
  <si>
    <t>CNC[C@H](O)c1ccc(O)c(O)c1</t>
  </si>
  <si>
    <t>CHEMBL550</t>
  </si>
  <si>
    <t>Pilocarpine (BAN, FDA, JAN, USP); Pilocarpine Nitrate (USP); Pilocarpine Hydrochloride (FDA, USP, JAN)</t>
  </si>
  <si>
    <t>Allergan; Alcon Research Ltd; Alcon Laboratories Inc; Akorn Inc; Eisai Inc</t>
  </si>
  <si>
    <t>N07AX01; S01EB01; S01EB51</t>
  </si>
  <si>
    <t>N07AX01 [Nervous System:Other Nervous System Drugs:Parasympathomimetics:Other parasympathomimetics]; S01EB01 [Sensory Organs:Ophthalmologicals:Antiglaucoma Preparations And Miotics:Parasympathomimetics]; S01EB51 [Sensory Organs:Ophthalmologicals:Antiglaucoma Preparations And Miotics:Parasympathomimetics]</t>
  </si>
  <si>
    <t>Antiglaucoma Agent; Cholinergic (ophthalmic)</t>
  </si>
  <si>
    <t>CC[C@H]1[C@@H](Cc2cncn2C)COC1=O</t>
  </si>
  <si>
    <t>CHEMBL521</t>
  </si>
  <si>
    <t>Ibuprofen (BAN, FDA, INN, JAN, USAN, USP); Ibuprofen Lysine (FDA, USAN); Ibuprofen Sodium (FDA, USAN)</t>
  </si>
  <si>
    <t>U-18573</t>
  </si>
  <si>
    <t>Banner Pharmacaps Inc; Alterna Tchp Llc; Abbvie Inc; Abbott Laboratories Pharmaceutical Products Div; Lundbeck Llc</t>
  </si>
  <si>
    <t>C01EB16; M01AE51; G02CC01; M01AE01; M02AA13</t>
  </si>
  <si>
    <t>C01EB16 [Cardiovascular System:Cardiac Therapy:Other Cardiac Preparations:Other cardiac preparations]; M01AE51 [Musculo-Skeletal System:Antiinflammatory And Antirheumatic Products:Antiinflammatory And Antirheumatic Products, Non-Steroids:Propionic acid derivatives]; G02CC01 [Genito Urinary System And Sex Hormones:Other Gynecologicals:Other Gynecologicals:Antiinflammatory products for vaginal administration]; M01AE01 [Musculo-Skeletal System:Antiinflammatory And Antirheumatic Products:Antiinflammatory And Antirheumatic Products, Non-Steroids:Propionic acid derivatives]; M02AA13 [Musculo-Skeletal System:Topical Products For Joint And Muscular Pain:Topical Products For Joint And Muscular Pain:Antiinflammatory preparations, non-steroids for topical use]</t>
  </si>
  <si>
    <t>CC(C)Cc1ccc(cc1)C(C)C(=O)O</t>
  </si>
  <si>
    <t>CHEMBL1200376</t>
  </si>
  <si>
    <t>Betamethasone Benzoate (FDA, USP, USAN)</t>
  </si>
  <si>
    <t>W-5975</t>
  </si>
  <si>
    <t>C[C@H]1C[C@H]2[C@@H]3CCC4=CC(=O)C=C[C@]4(C)[C@@]3(F)[C@@H](O)C[C@]2(C)[C@@]1(OC(=O)c5ccccc5)C(=O)CO</t>
  </si>
  <si>
    <t>CHEMBL1201186</t>
  </si>
  <si>
    <t>Bismuth Subcitrate Potassium (FDA, USAN)</t>
  </si>
  <si>
    <t>A02BX05</t>
  </si>
  <si>
    <t>A02BX05 [Alimentary Tract And Metabolism:Drugs For Acid Related Disorders:Drugs For Peptic Ulcer And Gastro-Oesophageal Reflux Disease (Gord):Other drugs for peptic ulcer and gastro-oesophageal reflux disease (GORD)]</t>
  </si>
  <si>
    <t>CHEMBL650</t>
  </si>
  <si>
    <t>Methylprednisolone (BAN, FDA, INN, JAN, USP); Methylprednisolone Acetate (FDA, USP, JAN)</t>
  </si>
  <si>
    <t>D07AA01; H02BX01; D10AA02; H02AB04</t>
  </si>
  <si>
    <t>D07AA01 [Dermatologicals:Corticosteroids, Dermatological Preparations:Corticosteroids, Plain:Corticosteroids, weak (group I)]; H02BX01 [Systemic Hormonal Preparations, Excl. :Corticosteroids For Systemic Use:Corticosteroids For Systemic Use, Combinations:Corticosteroids for systemic use, combinations]; D10AA02 [Dermatologicals:Anti-Acne Preparations:Anti-Acne Preparations For Topical Use:Corticosteroids, combinations for treatment of acne]; H02AB04 [Systemic Hormonal Preparations, Excl. :Corticosteroids For Systemic Use:Corticosteroids For Systemic Use, Plain:Glucocorticoids]</t>
  </si>
  <si>
    <t>C[C@H]1C[C@H]2[C@@H]3CC[C@](O)(C(=O)CO)[C@@]3(C)C[C@H](O)[C@@H]2[C@@]4(C)C=CC(=O)C=C14</t>
  </si>
  <si>
    <t>CHEMBL1170</t>
  </si>
  <si>
    <t>Testosterone Propionate (JAN, USP, FDA)</t>
  </si>
  <si>
    <t>Watson Laboratories Inc; Elkins Sinn Div Ah Robins Co Inc; Eli Lilly And Co; Bel Mar Laboratories Inc</t>
  </si>
  <si>
    <t>CCC(=O)O[C@H]1CC[C@H]2[C@@H]3CCC4=CC(=O)CC[C@]4(C)[C@H]3CC[C@]12C</t>
  </si>
  <si>
    <t>CHEMBL1200692</t>
  </si>
  <si>
    <t>Olmesartan Medoxomil (BAN, FDA, INN, USAN)</t>
  </si>
  <si>
    <t>CS-866</t>
  </si>
  <si>
    <t>C09CA08</t>
  </si>
  <si>
    <t>C09CA08 [Cardiovascular System:Agents Acting On The Renin-Angiotensin System:Angiotensin Ii Antagonists, Plain:Angiotensin II antagonists, plain]</t>
  </si>
  <si>
    <t>CCCc1nc(c(C(=O)OCC2=C(C)OC(=O)O2)n1Cc3ccc(cc3)c4ccccc4c5nnn[nH]5)C(C)(C)O</t>
  </si>
  <si>
    <t>CHEMBL1200826</t>
  </si>
  <si>
    <t>Lithium Carbonate (FDA, USP, JAN, USAN)</t>
  </si>
  <si>
    <t>CP-1546761; CP-15467-61</t>
  </si>
  <si>
    <t>Pfizer Inc; Noven Therapeutics Llc; Jds Pharmaceuticals Llc; Bayer Pharmaceuticals Corp; Roxane Laboratories Inc</t>
  </si>
  <si>
    <t>[Li+].[Li+].[O-]C(=O)[O-]</t>
  </si>
  <si>
    <t>CHEMBL1749</t>
  </si>
  <si>
    <t>Disodium Edetate (BAN, JAN); Edetate Disodium (USP, FDA)</t>
  </si>
  <si>
    <t>S01XA05</t>
  </si>
  <si>
    <t>S01XA05 [Sensory Organs:Ophthalmologicals:Other Ophthalmologicals:Other ophthalmologicals]</t>
  </si>
  <si>
    <t>Chelating Agent (metal); Pharmaceutic Aid (chelating agent)</t>
  </si>
  <si>
    <t>[Na+].[Na+].OC(=O)CN(CCN(CC(=O)O)CC(=O)[O-])CC(=O)[O-]</t>
  </si>
  <si>
    <t>CHEMBL159</t>
  </si>
  <si>
    <t>Vinblastine (BAN, INN); Vinblastine Sulfate (FDA, USP, JAN, USAN)</t>
  </si>
  <si>
    <t>29060-LE</t>
  </si>
  <si>
    <t>L01CA01</t>
  </si>
  <si>
    <t>L01CA01 [Antineoplastic And Immunomodulating Agents:Antineoplastic Agents:Plant Alkaloids And Other Natural Products:Vinca alkaloids and analogues]</t>
  </si>
  <si>
    <t>CC[C@]1(O)C[C@@H]2CN(CCc3c([nH]c4ccccc34)[C@@](C2)(C(=O)OC)c5cc6c(cc5OC)N(C)[C@H]7[C@](O)([C@H](OC(=O)C)[C@]8(CC)C=CCN9CC[C@]67[C@H]89)C(=O)OC)C1</t>
  </si>
  <si>
    <t>CHEMBL531</t>
  </si>
  <si>
    <t>Pergolide (BAN, INN); Pergolide Mesylate (USAN, USP, FDA)</t>
  </si>
  <si>
    <t>LY-127809</t>
  </si>
  <si>
    <t>N04BC02</t>
  </si>
  <si>
    <t>N04BC02 [Nervous System:Anti-Parkinson Drugs:Dopaminergic Agents:Dopamine agonists]</t>
  </si>
  <si>
    <t>Dopamine Agonist</t>
  </si>
  <si>
    <t>CCCN1C[C@H](CSC)C[C@H]2[C@H]1Cc3c[nH]c4cccc2c34</t>
  </si>
  <si>
    <t>CHEMBL1201352</t>
  </si>
  <si>
    <t>Rapacuronium Bromide (FDA, BAN, INN, USAN)</t>
  </si>
  <si>
    <t>ORG-9487</t>
  </si>
  <si>
    <t>CCC(=O)O[C@H]1[C@H](C[C@H]2[C@@H]3CC[C@H]4C[C@H](OC(=O)C)[C@H](C[C@]4(C)[C@H]3CC[C@]12C)N5CCCCC5)[N+]6(CC=C)CCCCC6</t>
  </si>
  <si>
    <t>CHEMBL1201776</t>
  </si>
  <si>
    <t>Tapentadol (USAN, INN); Tapentadol Hydrochloride (FDA)</t>
  </si>
  <si>
    <t>BN-200; CG-5503</t>
  </si>
  <si>
    <t>N02AX06</t>
  </si>
  <si>
    <t>N02AX06 [Nervous System:Analgesics:Opioids:Other opioids]</t>
  </si>
  <si>
    <t>CC[C@H]([C@@H](C)CN(C)C)c1cccc(O)c1</t>
  </si>
  <si>
    <t>CHEMBL1346</t>
  </si>
  <si>
    <t>Darifenacin (BAN, INN, USAN); Darifenacin Hydrobromide (FDA, USAN)</t>
  </si>
  <si>
    <t>UK-88525; UK-88525-04</t>
  </si>
  <si>
    <t>G04BD10</t>
  </si>
  <si>
    <t>G04BD10 [Genito Urinary System And Sex Hormones:Urologicals:Urologicals:Drugs for urinary frequency and incontinence]</t>
  </si>
  <si>
    <t>NC(=O)C([C@@H]1CCN(CCc2ccc3OCCc3c2)C1)(c4ccccc4)c5ccccc5</t>
  </si>
  <si>
    <t>CHEMBL27</t>
  </si>
  <si>
    <t>Propranolol (BAN, INN); Propranolol Hydrochloride (JAN, USAN, USP, FDA)</t>
  </si>
  <si>
    <t>AY-64043; ICI-45520</t>
  </si>
  <si>
    <t>Wyeth Ayerst Laboratories; GlaxoSmithKline Llc; Baxter Healthcare Corp Anesthesia Critical Care; Akrimax Pharmaceuticals Llc</t>
  </si>
  <si>
    <t>C07AA05</t>
  </si>
  <si>
    <t>C07AA05 [Cardiovascular System:Beta Blocking Agents:Beta Blocking Agents:Beta blocking agents, non-selective]</t>
  </si>
  <si>
    <t>CC(C)NCC(O)COc1cccc2ccccc12</t>
  </si>
  <si>
    <t>CHEMBL32</t>
  </si>
  <si>
    <t>Moxifloxacin (BAN, INN); Moxifloxacin Hydrochloride (FDA, USAN)</t>
  </si>
  <si>
    <t>BAY-12-8039; BAY-128039</t>
  </si>
  <si>
    <t>Bayer Healthcare Pharmaceuticals Inc; Alcon Pharmaceuticals Ltd</t>
  </si>
  <si>
    <t>J01MA14; S01AE07</t>
  </si>
  <si>
    <t>J01MA14 [Antiinfectives For Systemic Use:Antibacterials For Systemic Use:Quinolone Antibacterials:Fluoroquinolones]; S01AE07 [Sensory Organs:Ophthalmologicals:Antiinfectives:Fluoroquinolones]</t>
  </si>
  <si>
    <t>COc1c(N2C[C@@H]3CCCN[C@@H]3C2)c(F)cc4C(=O)C(=CN(C5CC5)c14)C(=O)O</t>
  </si>
  <si>
    <t>CHEMBL1201563</t>
  </si>
  <si>
    <t>Interferon Beta-1b (BAN, FDA, USAN, INN)</t>
  </si>
  <si>
    <t>Chiron Corp</t>
  </si>
  <si>
    <t>L03AB08</t>
  </si>
  <si>
    <t>L03AB08 [Antineoplastic And Immunomodulating Agents:Immunostimulants:Immunostimulants:Interferons]</t>
  </si>
  <si>
    <t>CHEMBL1201576</t>
  </si>
  <si>
    <t>Rituximab (BAN, FDA, INN, USAN)</t>
  </si>
  <si>
    <t>IDEC-102; IDEC-C2B8; R-105 IDEC-102; RG-105</t>
  </si>
  <si>
    <t>Idec Pharmaceuticals Corp; Genentech Inc</t>
  </si>
  <si>
    <t>L01XC02</t>
  </si>
  <si>
    <t>L01XC02 [Antineoplastic And Immunomodulating Agents:Antineoplastic Agents:Other Antineoplastic Agents:Monoclonal antibodies]</t>
  </si>
  <si>
    <t>Antineoplastic (microtubule inhibitor); Monoclonal Antibody</t>
  </si>
  <si>
    <t>CHEMBL1201481</t>
  </si>
  <si>
    <t>Porfimer Sodium (BAN, FDA, USAN, INN)</t>
  </si>
  <si>
    <t>CL-184116</t>
  </si>
  <si>
    <t>Pinnacle Biologics Inc</t>
  </si>
  <si>
    <t>L01XD01</t>
  </si>
  <si>
    <t>L01XD01 [Antineoplastic And Immunomodulating Agents:Antineoplastic Agents:Other Antineoplastic Agents:Sensitizers used in photodynamic/radiation therapy]</t>
  </si>
  <si>
    <t>CHEMBL408</t>
  </si>
  <si>
    <t>Troglitazone (BAN, FDA, INN, USAN)</t>
  </si>
  <si>
    <t>CI-991; CS-045; GR-92132X; Gr92132X</t>
  </si>
  <si>
    <t>Sankyo Usa Corp; Pfizer Pharmaceuticals Ltd</t>
  </si>
  <si>
    <t>A10BG01</t>
  </si>
  <si>
    <t>A10BG01 [Alimentary Tract And Metabolism:Drugs Used In Diabetes:Blood Glucose Lowering Drugs, Excl. Insulins:Thiazolidinediones]</t>
  </si>
  <si>
    <t>Cc1c(C)c2OC(C)(COc3ccc(CC4SC(=O)NC4=O)cc3)CCc2c(C)c1O</t>
  </si>
  <si>
    <t>CHEMBL813</t>
  </si>
  <si>
    <t>Eprosartan (BAN, INN, USAN); Eprosartan Mesylate (FDA, BAN, USAN)</t>
  </si>
  <si>
    <t>SK&amp;F-108566; SK-108566; SK&amp;F-108566J; SK&amp;F-108566-J</t>
  </si>
  <si>
    <t>SmithKline Beecham; Abbvie Inc</t>
  </si>
  <si>
    <t>C09CA02</t>
  </si>
  <si>
    <t>C09CA02 [Cardiovascular System:Agents Acting On The Renin-Angiotensin System:Angiotensin Ii Antagonists, Plain:Angiotensin II antagonists, plain]</t>
  </si>
  <si>
    <t>CCCCc1ncc(\C=C(/Cc2cccs2)\C(=O)O)n1Cc3ccc(cc3)C(=O)O</t>
  </si>
  <si>
    <t>CHEMBL539</t>
  </si>
  <si>
    <t>Acetic Acid (NF, JAN); Acetic Acid, Glacial (JAN, FDA)</t>
  </si>
  <si>
    <t>Hi Tech Pharmacal Co Inc; Bayer Pharmaceuticals Corp; Baxter Healthcare Corp; B Braun Medical Inc; Hospira Inc</t>
  </si>
  <si>
    <t>S02AA10; G01AD02</t>
  </si>
  <si>
    <t>S02AA10 [Sensory Organs:Otologicals:Antiinfectives:Antiinfectives]; G01AD02 [Genito Urinary System And Sex Hormones:Gynecological Antiinfectives And Antiseptics:Antiinfectives And Antiseptics, Excl. Combinations:Organic acids]</t>
  </si>
  <si>
    <t>CC(=O)O</t>
  </si>
  <si>
    <t>CHEMBL1239</t>
  </si>
  <si>
    <t>Benzyl Benzoate (JAN, USP, FDA)</t>
  </si>
  <si>
    <t>Lannett Co Inc</t>
  </si>
  <si>
    <t>P03AX01</t>
  </si>
  <si>
    <t>P03AX01 [Antiparasitic Products, Insecticides And Repellents:Ectoparasiticides, Incl. Scabicides, Insecticides And Repellents:Ectoparasiticides, Incl. Scabicides:Other ectoparasiticides, incl. scabicides]</t>
  </si>
  <si>
    <t>O=C(OCc1ccccc1)c2ccccc2</t>
  </si>
  <si>
    <t>CHEMBL981</t>
  </si>
  <si>
    <t>Fenofibric Acid (FDA); Choline Fenofibrate (FDA, USAN, INN)</t>
  </si>
  <si>
    <t>ABT-335</t>
  </si>
  <si>
    <t>Ar Holding Co Inc; Abbvie Inc</t>
  </si>
  <si>
    <t>C10AB11</t>
  </si>
  <si>
    <t>C10AB11 [Cardiovascular System:Lipid Modifying Agents:Lipid Modifying Agents, Plain:Fibrates]</t>
  </si>
  <si>
    <t>CC(C)(Oc1ccc(cc1)C(=O)c2ccc(Cl)cc2)C(=O)O</t>
  </si>
  <si>
    <t>CHEMBL468</t>
  </si>
  <si>
    <t>Thalidomide (BAN, FDA, INN, USAN, USP)</t>
  </si>
  <si>
    <t>K-17</t>
  </si>
  <si>
    <t>L04AX02</t>
  </si>
  <si>
    <t>L04AX02 [Antineoplastic And Immunomodulating Agents:Immunosuppressants:Immunosuppressants:Other immunosuppressants]</t>
  </si>
  <si>
    <t>O=C1CCC(N2C(=O)c3ccccc3C2=O)C(=O)N1</t>
  </si>
  <si>
    <t>CHEMBL1576</t>
  </si>
  <si>
    <t>Ethinamate (BAN, FDA, INN, JAN, USP)</t>
  </si>
  <si>
    <t>Dista Products Co Div Eli Lilly And Co</t>
  </si>
  <si>
    <t>NC(=O)OC1(CCCCC1)C#C</t>
  </si>
  <si>
    <t>CHEMBL387326</t>
  </si>
  <si>
    <t>Quinine (BAN, MI, NF); Quinine Sulfate (FDA, JAN, USP); Quinine Hydrochloride (JAN, MI, NF); Quinine Hydrobromide (MI, NF); Quinine Dihydrochloride (MI, NF); Quinine Ascorbate (USAN); Quinine Phosphate (NF); Quinine Bisulfate (MI, NF); Quinine Salicylate (MI, NF); Quinine Glycerophosphate (NF)</t>
  </si>
  <si>
    <t>Mutual Pharmaceutical Co Inc</t>
  </si>
  <si>
    <t>M09AA72; P01BC01</t>
  </si>
  <si>
    <t>M09AA72 [Musculo-Skeletal System:Other Drugs For Disorders Of The Musculo-Skeletal System:Other Drugs For Disorders Of The Musculo-Skeletal System:Quinine and derivatives]; P01BC01 [Antiparasitic Products, Insecticides And Repellents:Antiprotozoals:Antimalarials:Methanolquinolines]</t>
  </si>
  <si>
    <t>Antimalarial; Deterrent (smoking)</t>
  </si>
  <si>
    <t>COc1ccc2nccc([C@@H](O)[C@@H]3CC4CCN3C[C@@H]4C=C)c2c1</t>
  </si>
  <si>
    <t>CHEMBL1447</t>
  </si>
  <si>
    <t>Lincomycin (BAN, INN, USAN); Lincomycin Hydrochloride (FDA, USP, JAN)</t>
  </si>
  <si>
    <t>U-10149</t>
  </si>
  <si>
    <t>J01FF02</t>
  </si>
  <si>
    <t>J01FF02 [Antiinfectives For Systemic Use:Antibacterials For Systemic Use:Macrolides, Lincosamides And Streptogramins:Lincosamides]</t>
  </si>
  <si>
    <t>CCC[C@@H]1C[C@H](N(C)C1)C(=O)N[C@H]([C@@H](C)O)[C@H]2O[C@H](SC)[C@H](O)[C@@H](O)[C@H]2O</t>
  </si>
  <si>
    <t>CHEMBL1201780</t>
  </si>
  <si>
    <t>Carglumic Acid (FDA, INN, USAN)</t>
  </si>
  <si>
    <t>OE-312 (Laboratory-Code-Designation)</t>
  </si>
  <si>
    <t>Orphan Europe</t>
  </si>
  <si>
    <t>A16AA05</t>
  </si>
  <si>
    <t>A16AA05 [Alimentary Tract And Metabolism:Other Alimentary Tract And Metabolism Products:Other Alimentary Tract And Metabolism Products:Amino acids and derivatives]</t>
  </si>
  <si>
    <t>NC(=O)N[C@@H](CCC(=O)O)C(=O)O</t>
  </si>
  <si>
    <t>CHEMBL839</t>
  </si>
  <si>
    <t>Carteolol (BAN, INN); Carteolol Hydrochloride (FDA, USP, JAN, USAN)</t>
  </si>
  <si>
    <t>ABBOTT-43326; OPC-1085</t>
  </si>
  <si>
    <t>Novartis Pharmaceuticals Corp; Abbvie Inc</t>
  </si>
  <si>
    <t>S01ED55; S01ED05; C07AA15</t>
  </si>
  <si>
    <t>S01ED55 [Sensory Organs:Ophthalmologicals:Antiglaucoma Preparations And Miotics:Beta blocking agents1)]; S01ED05 [Sensory Organs:Ophthalmologicals:Antiglaucoma Preparations And Miotics:Beta blocking agents1)]; C07AA15 [Cardiovascular System:Beta Blocking Agents:Beta Blocking Agents:Beta blocking agents, non-selective]</t>
  </si>
  <si>
    <t>CC(C)(C)NCC(O)COc1cccc2NC(=O)CCc12</t>
  </si>
  <si>
    <t>CHEMBL2096647</t>
  </si>
  <si>
    <t>Lanthanum Carbonate (FDA, USAN)</t>
  </si>
  <si>
    <t>V03AE03</t>
  </si>
  <si>
    <t>V03AE03 [Various:All Other Therapeutic Products:All Other Therapeutic Products:Drugs for treatment of hyperkalemia and hyperphosphatemia]</t>
  </si>
  <si>
    <t>CHEMBL1200951</t>
  </si>
  <si>
    <t>Fluphenazine Enanthate (FDA, USP, JAN); Fluphenazine (BAN, INN); Fluphenazine Maleate (JAN)</t>
  </si>
  <si>
    <t>CCCCCCC(=O)OCCN1CCN(CCCN2c3ccccc3Sc4ccc(cc24)C(F)(F)F)CC1</t>
  </si>
  <si>
    <t>CHEMBL1169</t>
  </si>
  <si>
    <t>Aminosalicylic Acid (USP, FDA); Aminosalicylic Acid Resin Complex (FDA); Aminosalicylate Potassium (USP); Potassium Aminosalicylate (FDA); Aminosalicylate Sodium (FDA, USP); Aminosalicylate Calcium (USP); Calcium Para-Aminosalicylate (JAN)</t>
  </si>
  <si>
    <t>Panray Corp Sub Ormont Drug And Chemical Co Inc; Glenwood Inc; Consolidated Midland Corp; Bristol Myers Squibb Co</t>
  </si>
  <si>
    <t>J04AA01</t>
  </si>
  <si>
    <t>J04AA01 [Antiinfectives For Systemic Use:Antimycobacterials:Drugs For Treatment Of Tuberculosis:Aminosalicylic acid and derivatives]</t>
  </si>
  <si>
    <t>Nc1ccc(C(=O)O)c(O)c1</t>
  </si>
  <si>
    <t>CHEMBL267345</t>
  </si>
  <si>
    <t>Amphotericin B (FDA, USP, INN, JAN); Amphotericin (BAN)</t>
  </si>
  <si>
    <t>Bristol Myers Squibb Co; Astellas Pharma Us Inc; Apothecon Inc Div Bristol Myers Squibb; Alkopharma Usa Inc; Sigma Tau Pharmaceuticals Inc</t>
  </si>
  <si>
    <t>A07AA07; G01AA03; J02AA01; A01AB04</t>
  </si>
  <si>
    <t>A07AA07 [Alimentary Tract And Metabolism:Antidiarrheals, Intestinal Antiinflammatory/Antiinfective :Intestinal Antiinfectives:Antibiotics]; G01AA03 [Genito Urinary System And Sex Hormones:Gynecological Antiinfectives And Antiseptics:Antiinfectives And Antiseptics, Excl. Combinations:Antibiotics]; J02AA01 [Antiinfectives For Systemic Use:Antimycotics For Systemic Use:Antimycotics For Systemic Use:Antibiotics]; A01AB04 [Alimentary Tract And Metabolism:Stomatological Preparations:Stomatological Preparations:Antiinfectives and antiseptics for local oral treatment]</t>
  </si>
  <si>
    <t>C[C@@H]1OC(=O)C[C@H](O)C[C@H](O)CC[C@@H](O)[C@H](O)C[C@H](O)C[C@]2(O)C[C@H](O)[C@H]([C@H](C[C@@H](O[C@@H]3O[C@H](C)[C@@H](O)[C@H](N)[C@@H]3O)\C=C\C=C\C=C\C=C\C=C\C=C\C=C\[C@H](C)[C@@H](O)[C@H]1C)O2)C(=O)O</t>
  </si>
  <si>
    <t>CHEMBL1201549</t>
  </si>
  <si>
    <t>Teriparatide Acetate (FDA, USAN)</t>
  </si>
  <si>
    <t>HPTH 1-34 (Acetate salt)</t>
  </si>
  <si>
    <t>Diagnostic Aid (hypocalcemia)</t>
  </si>
  <si>
    <t>CHEMBL1201632</t>
  </si>
  <si>
    <t>Imiglucerase (BAN, FDA, USAN, INN)</t>
  </si>
  <si>
    <t>A16AB02</t>
  </si>
  <si>
    <t>A16AB02 [Alimentary Tract And Metabolism:Other Alimentary Tract And Metabolism Products:Other Alimentary Tract And Metabolism Products:Enzymes]</t>
  </si>
  <si>
    <t>CHEMBL1201589</t>
  </si>
  <si>
    <t>Omalizumab (FDA, INN, USAN)</t>
  </si>
  <si>
    <t>IGE25; Olizumab; RG-3648; Rhumab-E25</t>
  </si>
  <si>
    <t>R03DX05</t>
  </si>
  <si>
    <t>R03DX05 [Respiratory System:Drugs For Obstructive Airway Diseases:Other Systemic Drugs For Obstructive Airway Diseases:Other systemic drugs for obstructive airway diseases]</t>
  </si>
  <si>
    <t>CHEMBL7413</t>
  </si>
  <si>
    <t>Methohexital (BAN, INN, USP); Methohexital Sodium (FDA, USP)</t>
  </si>
  <si>
    <t>N01AF01; N05CA15</t>
  </si>
  <si>
    <t>N01AF01 [Nervous System:Anesthetics:Anesthetics, General:Barbiturates, plain]; N05CA15 [Nervous System:Psycholeptics:Hypnotics And Sedatives:Barbiturates, plain]</t>
  </si>
  <si>
    <t>CCC#CC(C)C1(CC=C)C(=O)NC(=O)N(C)C1=O</t>
  </si>
  <si>
    <t>CHEMBL89598</t>
  </si>
  <si>
    <t>Vigabatrin (BAN, FDA, USAN, INN)</t>
  </si>
  <si>
    <t>MDL-71754</t>
  </si>
  <si>
    <t>N03AG04</t>
  </si>
  <si>
    <t>N03AG04 [Nervous System:Antiepileptics:Antiepileptics:Fatty acid derivatives]</t>
  </si>
  <si>
    <t>Anticonvulsant (tardive dyskinesia)</t>
  </si>
  <si>
    <t>NC(CCC(=O)O)C=C</t>
  </si>
  <si>
    <t>CHEMBL1218</t>
  </si>
  <si>
    <t>Ramelteon (FDA, INN, USAN)</t>
  </si>
  <si>
    <t>TAK-375</t>
  </si>
  <si>
    <t>N05CH02</t>
  </si>
  <si>
    <t>N05CH02 [Nervous System:Psycholeptics:Hypnotics And Sedatives:Melatonin receptor agonists]</t>
  </si>
  <si>
    <t>CCC(=O)NCC[C@@H]1CCc2ccc3OCCc3c12</t>
  </si>
  <si>
    <t>CHEMBL3</t>
  </si>
  <si>
    <t>Nicotine (MI, FDA, USP); Nicotine Bitartrate (USAN)</t>
  </si>
  <si>
    <t>Novartis Consumer Health Inc; Nicobrand; Mcneil Consumer Healthcare; Aveva Drug Delivery Systems Inc; Pharmacia And Upjohn Co</t>
  </si>
  <si>
    <t>CN1CCC[C@H]1c2cccnc2</t>
  </si>
  <si>
    <t>CHEMBL1355</t>
  </si>
  <si>
    <t>Sodium Citrate (JAN, USP, FDA)</t>
  </si>
  <si>
    <t>B Braun Medical Inc; Alcon Laboratories Inc</t>
  </si>
  <si>
    <t>B05CB02</t>
  </si>
  <si>
    <t>B05CB02 [Blood And Blood Forming Organs:Blood Substitutes And Perfusion Solutions:Irrigating Solutions:Salt solutions]</t>
  </si>
  <si>
    <t>Alkalizer (systemic)</t>
  </si>
  <si>
    <t>[Na+].[Na+].[Na+].OC(CC(=O)[O-])(CC(=O)[O-])C(=O)[O-]</t>
  </si>
  <si>
    <t>CHEMBL276832</t>
  </si>
  <si>
    <t>Hydralazine (BAN, INN); Hydralazine Hydrochloride (FDA, USP, JAN)</t>
  </si>
  <si>
    <t>Novartis Pharmaceuticals Corp; Arbor Pharmaceuticals Inc</t>
  </si>
  <si>
    <t>C02DB02</t>
  </si>
  <si>
    <t>C02DB02 [Cardiovascular System:Antihypertensives:Arteriolar Smooth Muscle, Agents Acting On:Hydrazinophthalazine derivatives]</t>
  </si>
  <si>
    <t>NNc1nncc2ccccc12</t>
  </si>
  <si>
    <t>CHEMBL1201336</t>
  </si>
  <si>
    <t>Fosphenytoin (BAN, INN); Fosphenytoin Sodium (USAN, USP, FDA)</t>
  </si>
  <si>
    <t>ACC-9653-010; CI-982</t>
  </si>
  <si>
    <t>fos-; -toin</t>
  </si>
  <si>
    <t>phosphoro-derivatives; antiepileptics (hydantoin derivatives)</t>
  </si>
  <si>
    <t>N03AB05</t>
  </si>
  <si>
    <t>N03AB05 [Nervous System:Antiepileptics:Antiepileptics:Hydantoin derivatives]</t>
  </si>
  <si>
    <t>OP(=O)(O)OCN1C(=O)NC(C1=O)(c2ccccc2)c3ccccc3</t>
  </si>
  <si>
    <t>CHEMBL1185</t>
  </si>
  <si>
    <t>Zolmitriptan (BAN, FDA, INN, USAN)</t>
  </si>
  <si>
    <t>311C90</t>
  </si>
  <si>
    <t>Ipr Pharmaceuticals Inc; Astrazeneca Pharmaceuticals Lp</t>
  </si>
  <si>
    <t>N02CC03</t>
  </si>
  <si>
    <t>N02CC03 [Nervous System:Analgesics:Antimigraine Preparations:Selective serotonin (5HT1) agonists]</t>
  </si>
  <si>
    <t>CN(C)CCc1c[nH]c2ccc(C[C@H]3COC(=O)N3)cc12</t>
  </si>
  <si>
    <t>CHEMBL2110564</t>
  </si>
  <si>
    <t>Technetium Tc 99m Lidofenin (USP, USAN); Technetium Tc-99m Lidofenin Kit (FDA)</t>
  </si>
  <si>
    <t>Draximage Inc</t>
  </si>
  <si>
    <t>V09DA03</t>
  </si>
  <si>
    <t>V09DA03 [Various:Diagnostic Radiopharmaceuticals:Hepatic And Reticulo Endothelial System:Technetium (99mTc) compounds]</t>
  </si>
  <si>
    <t>CHEMBL525960</t>
  </si>
  <si>
    <t>Bleomycin (INN); Bleomycin Sulfate (FDA, USAN, USP)</t>
  </si>
  <si>
    <t>L01DC01</t>
  </si>
  <si>
    <t>L01DC01 [Antineoplastic And Immunomodulating Agents:Antineoplastic Agents:Cytotoxic Antibiotics And Related Substances:Other cytotoxic antibiotics]</t>
  </si>
  <si>
    <t>C[C@@H](O)[C@@H](NC(=O)[C@@H](C)[C@H](O)[C@@H](C)NC(=O)[C@H](NC(=O)c1nc(nc(N)c1C)[C@H](CC(=O)N)NC[C@H](N)C(=O)N)[C@@H](O[C@@H]2O[C@@H](CO)[C@@H](O)[C@@H](O)[C@@H]2O[C@H]3O[C@H](CO)[C@@H](O)[C@H](OC(=O)N)[C@@H]3O)c4c[nH]cn4)C(=O)NCCc5nc(cs5)c6ncc(s6)C(=O)NCCC[S+](C)C</t>
  </si>
  <si>
    <t>CHEMBL1619</t>
  </si>
  <si>
    <t>Cladribine (BAN, FDA, INN, USAN)</t>
  </si>
  <si>
    <t>RWJ-26251</t>
  </si>
  <si>
    <t>L01BB04</t>
  </si>
  <si>
    <t>L01BB04 [Antineoplastic And Immunomodulating Agents:Antineoplastic Agents:Antimetabolites:Purine analogues]</t>
  </si>
  <si>
    <t>Nc1nc(Cl)nc2c1ncn2[C@H]3C[C@H](O)[C@@H](CO)O3</t>
  </si>
  <si>
    <t>CHEMBL282468</t>
  </si>
  <si>
    <t>Choline Chloride (INN, MI, USP); Choline C-11 (FDA)</t>
  </si>
  <si>
    <t>Mayo Clinic Pet Radiochemistry Facility</t>
  </si>
  <si>
    <t>[Cl-].C[N+](C)(C)CCO</t>
  </si>
  <si>
    <t>CHEMBL549</t>
  </si>
  <si>
    <t>Citalopram (MI, BAN, INN); Citalopram Hydrobromide (FDA, USAN)</t>
  </si>
  <si>
    <t>LU-10-171-B</t>
  </si>
  <si>
    <t>Forest Laboratories Inc; Biovail Laboratories International Srl</t>
  </si>
  <si>
    <t>N06AB04</t>
  </si>
  <si>
    <t>N06AB04 [Nervous System:Psychoanaleptics:Antidepressants:Selective serotonin reuptake inhibitors]</t>
  </si>
  <si>
    <t>CN(C)CCCC1(OCc2cc(ccc12)C#N)c3ccc(F)cc3</t>
  </si>
  <si>
    <t>CHEMBL887</t>
  </si>
  <si>
    <t>Rasagiline (USAN, INN); Rasagiline Mesylate (FDA, USAN)</t>
  </si>
  <si>
    <t>TVP-1012</t>
  </si>
  <si>
    <t>N04BD02</t>
  </si>
  <si>
    <t>N04BD02 [Nervous System:Anti-Parkinson Drugs:Dopaminergic Agents:Monoamine oxidase B inhibitors]</t>
  </si>
  <si>
    <t>C#CCN[C@@H]1CCc2ccccc12</t>
  </si>
  <si>
    <t>CHEMBL509</t>
  </si>
  <si>
    <t>Meclofenamic Acid (BAN, INN, USAN); Meclofenamate Sodium (USAN, USP, FDA)</t>
  </si>
  <si>
    <t>CI-583; INF-4668; CL-583; CL-583.NA SALT</t>
  </si>
  <si>
    <t>M01AG04; M02AA18</t>
  </si>
  <si>
    <t>M01AG04 [Musculo-Skeletal System:Antiinflammatory And Antirheumatic Products:Antiinflammatory And Antirheumatic Products, Non-Steroids:Fenamates]; M02AA18 [Musculo-Skeletal System:Topical Products For Joint And Muscular Pain:Topical Products For Joint And Muscular Pain:Antiinflammatory preparations, non-steroids for topical use]</t>
  </si>
  <si>
    <t>Cc1ccc(Cl)c(Nc2ccccc2C(=O)O)c1Cl</t>
  </si>
  <si>
    <t>CHEMBL1766</t>
  </si>
  <si>
    <t>Desoximetasone (BAN, FDA, INN, USAN, USP)</t>
  </si>
  <si>
    <t>A-41-304; HOE-304; R-2113</t>
  </si>
  <si>
    <t>D07XC02; D07AC03</t>
  </si>
  <si>
    <t>D07XC02 [Dermatologicals:Corticosteroids, Dermatological Preparations:Corticosteroids, Other Combinations:Corticosteroids, potent, other combinations]; D07AC03 [Dermatologicals:Corticosteroids, Dermatological Preparations:Corticosteroids, Plain:Corticosteroids, potent (group III)]</t>
  </si>
  <si>
    <t>C[C@@H]1C[C@H]2[C@@H]3CCC4=CC(=O)C=C[C@]4(C)[C@@]3(F)[C@@H](O)C[C@]2(C)[C@H]1C(=O)CO</t>
  </si>
  <si>
    <t>CHEMBL1201087</t>
  </si>
  <si>
    <t>Cabergoline (FDA, BAN, INN, USAN)</t>
  </si>
  <si>
    <t>FCE-21336</t>
  </si>
  <si>
    <t>N04BC06; G02CB03</t>
  </si>
  <si>
    <t>N04BC06 [Nervous System:Anti-Parkinson Drugs:Dopaminergic Agents:Dopamine agonists]; G02CB03 [Genito Urinary System And Sex Hormones:Other Gynecologicals:Other Gynecologicals:Prolactine inhibitors]</t>
  </si>
  <si>
    <t>Antidyskinetic; Antihyperprolactinemic; Dopamine Agonist</t>
  </si>
  <si>
    <t>CCNC(=O)N(CCCN(C)C)C(=O)[C@@H]1C[C@H]2[C@@H](Cc3c[nH]c4cccc2c34)N(CC=C)C1</t>
  </si>
  <si>
    <t>CHEMBL506247</t>
  </si>
  <si>
    <t>Tannic Acid (FDA, USP)</t>
  </si>
  <si>
    <t>Oc1cc(cc(O)c1O)C(=O)Oc2cc(cc(O)c2O)C(=O)OC[C@H]3O[C@@H](OC(=O)c4cc(O)c(O)c(OC(=O)c5cc(O)c(O)c(O)c5)c4)[C@H](OC(=O)c6cc(O)c(O)c(OC(=O)c7cc(O)c(O)c(O)c7)c6)[C@@H](OC(=O)c8cc(O)c(O)c(OC(=O)c9cc(O)c(O)c(O)c9)c8)[C@@H]3OC(=O)c%10cc(O)c(O)c(OC(=O)c%11cc(O)c(O)c(O)c%11)c%10</t>
  </si>
  <si>
    <t>CHEMBL1200732</t>
  </si>
  <si>
    <t>Amcinonide (FDA, USP, BAN, INN, JAN, USAN)</t>
  </si>
  <si>
    <t>CL-34699</t>
  </si>
  <si>
    <t>D07AC11</t>
  </si>
  <si>
    <t>D07AC11 [Dermatologicals:Corticosteroids, Dermatological Preparations:Corticosteroids, Plain:Corticosteroids, potent (group III)]</t>
  </si>
  <si>
    <t>CC(=O)OCC(=O)[C@@]12OC3(CCCC3)O[C@@H]1C[C@H]4[C@@H]5CCC6=CC(=O)C=C[C@]6(C)[C@@]5(F)[C@@H](O)C[C@]24C</t>
  </si>
  <si>
    <t>CHEMBL90</t>
  </si>
  <si>
    <t>Histamine Dihydrochloride (USAN); Histamine Phosphate (FDA, USP)</t>
  </si>
  <si>
    <t>L03AX14; V04CG03</t>
  </si>
  <si>
    <t>L03AX14 [Antineoplastic And Immunomodulating Agents:Immunostimulants:Immunostimulants:Other immunostimulants]; V04CG03 [Various:Diagnostic Agents:Other Diagnostic Agents:Tests for gastric secretion]</t>
  </si>
  <si>
    <t>NCCc1c[nH]cn1</t>
  </si>
  <si>
    <t>CHEMBL554</t>
  </si>
  <si>
    <t>Lapatinib (INN); Lapatinib Ditosylate (FDA, USAN)</t>
  </si>
  <si>
    <t>GW572016F</t>
  </si>
  <si>
    <t>L01XE07</t>
  </si>
  <si>
    <t>L01XE07 [Antineoplastic And Immunomodulating Agents:Antineoplastic Agents:Other Antineoplastic Agents:Protein kinase inhibitors]</t>
  </si>
  <si>
    <t>CS(=O)(=O)CCNCc1oc(cc1)c2ccc3ncnc(Nc4ccc(OCc5cccc(F)c5)c(Cl)c4)c3c2</t>
  </si>
  <si>
    <t>CHEMBL1201264</t>
  </si>
  <si>
    <t>Methantheline Bromide (FDA, USP); Methanthelinium Bromide (DCF, BAN, INN)</t>
  </si>
  <si>
    <t>A03AB07</t>
  </si>
  <si>
    <t>A03AB07 [Alimentary Tract And Metabolism:Drugs For Functional Gastrointestinal Disorders:Drugs For Functional Gastrointestinal Disorders:Synthetic anticholinergics, quaternary ammonium compounds]</t>
  </si>
  <si>
    <t>CC[N+](C)(CC)CCOC(=O)C1c2ccccc2Oc3ccccc13</t>
  </si>
  <si>
    <t>CHEMBL185073</t>
  </si>
  <si>
    <t>Pancuronium Bromide (FDA, BAN, INN, JAN, USAN)</t>
  </si>
  <si>
    <t>ORG NA 97; ORG-NA 97</t>
  </si>
  <si>
    <t>M03AC01</t>
  </si>
  <si>
    <t>M03AC01 [Musculo-Skeletal System:Muscle Relaxants:Muscle Relaxants, Peripherally Acting Agents:Other quaternary ammonium compounds]</t>
  </si>
  <si>
    <t>CC(=O)O[C@H]1C[C@@H]2CC[C@@H]3[C@H](CC[C@@]4(C)[C@H]3C[C@@H]([C@@H]4OC(=O)C)[N+]5(C)CCCCC5)[C@@]2(C)C[C@@H]1[N+]6(C)CCCCC6</t>
  </si>
  <si>
    <t>CHEMBL1201301</t>
  </si>
  <si>
    <t>Mangafodipir (BAN, INN); Mangafodipir Trisodium (FDA, USP, USAN)</t>
  </si>
  <si>
    <t>WIN-59010</t>
  </si>
  <si>
    <t>V08CA05</t>
  </si>
  <si>
    <t>V08CA05 [Various:Contrast Media:Magnetic Resonance Imaging Contrast Media:Paramagnetic contrast media]</t>
  </si>
  <si>
    <t>CHEMBL2096629</t>
  </si>
  <si>
    <t>Ferric Hexacyanoferrate((II)) (FDA); Prussian Blue Insoluble (USAN)</t>
  </si>
  <si>
    <t>Heyl Chemisch Pharmazeutishe Fabrik</t>
  </si>
  <si>
    <t>V03AB31</t>
  </si>
  <si>
    <t>V03AB31 [Various:All Other Therapeutic Products:All Other Therapeutic Products:Antidotes]</t>
  </si>
  <si>
    <t>CHEMBL2109047</t>
  </si>
  <si>
    <t>Interferon Alfa-N3 (FDA, USAN)</t>
  </si>
  <si>
    <t>Interferon Sciences</t>
  </si>
  <si>
    <t>CHEMBL2219734</t>
  </si>
  <si>
    <t>Technetium Tc 99m Mertiatide (USAN, USP); Technetium Tc-99m Mertiatide Kit (FDA)</t>
  </si>
  <si>
    <t>TC-MAG3</t>
  </si>
  <si>
    <t>V09CA03</t>
  </si>
  <si>
    <t>V09CA03 [Various:Diagnostic Radiopharmaceuticals:Renal System:Technetium (99mTc) compounds]</t>
  </si>
  <si>
    <t>CHEMBL1013</t>
  </si>
  <si>
    <t>Loracarbef (USP, BAN, INN, USAN, FDA)</t>
  </si>
  <si>
    <t>LY-163892</t>
  </si>
  <si>
    <t>antibiotics (carbacephem derivatives)</t>
  </si>
  <si>
    <t>J01DC08</t>
  </si>
  <si>
    <t>J01DC08 [Antiinfectives For Systemic Use:Antibacterials For Systemic Use:Other Beta-Lactam Antibacterials:Second-generation cephalosporins]</t>
  </si>
  <si>
    <t>N[C@@H](C(=O)N[C@H]1[C@H]2CCC(=C(N2C1=O)C(=O)O)Cl)c3ccccc3</t>
  </si>
  <si>
    <t>CHEMBL64</t>
  </si>
  <si>
    <t>Isoniazid (BAN, FDA, INN, JAN, USP)</t>
  </si>
  <si>
    <t>Panray Corp Sub Ormont Drug And Chemical Co Inc; Hoffmann La Roche Inc; Eli Lilly And Co; Bristol Myers Squibb Co; Sandoz Inc</t>
  </si>
  <si>
    <t>J04AC51; J04AC01</t>
  </si>
  <si>
    <t>J04AC51 [Antiinfectives For Systemic Use:Antimycobacterials:Drugs For Treatment Of Tuberculosis:Hydrazides]; J04AC01 [Antiinfectives For Systemic Use:Antimycobacterials:Drugs For Treatment Of Tuberculosis:Hydrazides]</t>
  </si>
  <si>
    <t>NNC(=O)c1ccncc1</t>
  </si>
  <si>
    <t>CHEMBL1164123</t>
  </si>
  <si>
    <t>Latanoprost (BAN, FDA, INN, USAN)</t>
  </si>
  <si>
    <t>PHXA-41; PHXA41; XA-41; XA41</t>
  </si>
  <si>
    <t>S01EE01</t>
  </si>
  <si>
    <t>S01EE01 [Sensory Organs:Ophthalmologicals:Antiglaucoma Preparations And Miotics:Prostaglandin analogues1)]</t>
  </si>
  <si>
    <t>CC(C)OC(=O)CCC\C=C/C[C@@H]1[C@H](O)C[C@H](O)[C@H]1CC[C@@H](O)CCc2ccccc2</t>
  </si>
  <si>
    <t>CHEMBL1200604</t>
  </si>
  <si>
    <t>Tropicamide (FDA, USP, BAN, INN, JAN, USAN)</t>
  </si>
  <si>
    <t>Alcon Laboratories Inc; Akorn Inc</t>
  </si>
  <si>
    <t>S01FA06; S01FA56</t>
  </si>
  <si>
    <t>S01FA06 [Sensory Organs:Ophthalmologicals:Mydriatics And Cycloplegics:Anticholinergics]; S01FA56 [Sensory Organs:Ophthalmologicals:Mydriatics And Cycloplegics:Anticholinergics]</t>
  </si>
  <si>
    <t>CCN(Cc1ccncc1)C(=O)C(CO)c2ccccc2</t>
  </si>
  <si>
    <t>CHEMBL1096882</t>
  </si>
  <si>
    <t>Fludarabine Phosphate (FDA, USP, BAN, USAN); Fludarabine (INN)</t>
  </si>
  <si>
    <t>Sanofi Aventis Us Llc; Sandoz Inc; Genzyme Corp</t>
  </si>
  <si>
    <t>L01BB05</t>
  </si>
  <si>
    <t>L01BB05 [Antineoplastic And Immunomodulating Agents:Antineoplastic Agents:Antimetabolites:Purine analogues]</t>
  </si>
  <si>
    <t>Nc1nc(F)nc2c1ncn2[C@@H]3O[C@H](COP(=O)(O)O)[C@@H](O)[C@@H]3O</t>
  </si>
  <si>
    <t>CHEMBL1200558</t>
  </si>
  <si>
    <t>Bacitracin (FDA, USP, BAN, INN, JAN); Bacitracin Zinc (FDA, USP, BAN)</t>
  </si>
  <si>
    <t>Monarch Pharmaceuticals Inc; GlaxoSmithKline; Combe Inc</t>
  </si>
  <si>
    <t>J01XX10; R02AB04; D06AX05</t>
  </si>
  <si>
    <t>J01XX10 [Antiinfectives For Systemic Use:Antibacterials For Systemic Use:Other Antibacterials:Other antibacterials]; R02AB04 [Respiratory System:Throat Preparations:Throat Preparations:Antibiotics]; D06AX05 [Dermatologicals:Antibiotics And Chemotherapeutics For Dermatological Use:Antibiotics For Topical Use:Other antibiotics for topical use]</t>
  </si>
  <si>
    <t>CC[C@H](C)[C@H](N)C1=N[C@@H](CS1)C(=O)N[C@@H](CC(C)C)C(=O)N[C@H](CCC(=O)O)C(=O)N[C@@H]([C@@H](C)CC)C(=O)N[C@H]2CCCCNC(=O)[C@H](CC(=O)N)NC(=O)[C@@H](CC(=O)O)NC(=O)[C@H](Cc3cnc[nH]3)NC(=O)[C@@H](Cc4ccccc4)NC(=O)[C@@H](NC(=O)[C@@H](CCCN)NC2=O)[C@@H](C)CC</t>
  </si>
  <si>
    <t>CHEMBL636</t>
  </si>
  <si>
    <t>Rivastigmine (BAN, FDA, INN, USAN); Rivastigmine Tartrate (FDA)</t>
  </si>
  <si>
    <t>ENA-713; SDZ-212-713; SDZ-ENA-713</t>
  </si>
  <si>
    <t>N06DA03</t>
  </si>
  <si>
    <t>N06DA03 [Nervous System:Psychoanaleptics:Anti-Dementia Drugs:Anticholinesterases]</t>
  </si>
  <si>
    <t>CCN(C)C(=O)Oc1cccc(c1)[C@H](C)N(C)C</t>
  </si>
  <si>
    <t>CHEMBL389621</t>
  </si>
  <si>
    <t>Hydrocortisone (BAN, FDA, INN, JAN, USP)</t>
  </si>
  <si>
    <t>Hi Tech Pharmacal Co Inc; Bayer Pharmaceuticals Corp; Ani Pharmaceuticals Inc; Alcon Pharmaceuticals Ltd; Lederle Laboratories Div American Cyanamid Co</t>
  </si>
  <si>
    <t>D07AA02; S01CB03; R01AD60; C05AA01; D07XA01; A07EA02; A01AC03; H02AB09; S01BA02; S02BA01</t>
  </si>
  <si>
    <t>D07AA02 [Dermatologicals:Corticosteroids, Dermatological Preparations:Corticosteroids, Plain:Corticosteroids, weak (group I)]; S01CB03 [Sensory Organs:Ophthalmologicals:Antiinflammatory Agents And Antiinfectives In Combination:Corticosteroids/antiinfectives/mydriatics in combination]; R01AD60 [Respiratory System:Nasal Preparations:Decongestants And Other Nasal Preparations For Topical Use:Corticosteroids]; C05AA01 [Cardiovascular System:Vasoprotectives:Agents For Treatment Of Hemorrhoids And Anal :Corticosteroids]; D07XA01 [Dermatologicals:Corticosteroids, Dermatological Preparations:Corticosteroids, Other Combinations:Corticosteroids, weak, other combinations]; A07EA02 [Alimentary Tract And Metabolism:Antidiarrheals, Intestinal Antiinflammatory/Antiinfective :Intestinal Antiinflammatory Agents:Corticosteroids acting locally]; A01AC03 [Alimentary Tract And Metabolism:Stomatological Preparations:Stomatological Preparations:Corticosteroids for local oral treatment]; H02AB09 [Systemic Hormonal Preparations, Excl. :Corticosteroids For Systemic Use:Corticosteroids For Systemic Use, Plain:Glucocorticoids]; S01BA02 [Sensory Organs:Ophthalmologicals:Antiinflammatory Agents:Corticosteroids, plain]; S02BA01 [Sensory Organs:Otologicals:Corticosteroids:Corticosteroids]</t>
  </si>
  <si>
    <t>C[C@]12CCC(=O)C=C1CC[C@H]3[C@@H]4CC[C@](O)(C(=O)CO)[C@@]4(C)C[C@H](O)[C@H]23</t>
  </si>
  <si>
    <t>CHEMBL1513</t>
  </si>
  <si>
    <t>Irbesartan (USP, BAN, FDA, INN, USAN)</t>
  </si>
  <si>
    <t>BMS-186295; SR-47436</t>
  </si>
  <si>
    <t>C09CA04</t>
  </si>
  <si>
    <t>C09CA04 [Cardiovascular System:Agents Acting On The Renin-Angiotensin System:Angiotensin Ii Antagonists, Plain:Angiotensin II antagonists, plain]</t>
  </si>
  <si>
    <t>Antihypertensive (angiotensin II receptor antagonist)</t>
  </si>
  <si>
    <t>CCCCC1=NC2(CCCC2)C(=O)N1Cc3ccc(cc3)c4ccccc4c5nn[nH]n5</t>
  </si>
  <si>
    <t>CHEMBL1200714</t>
  </si>
  <si>
    <t>Chlormezanone (FDA, MI, BAN, INN, JAN)</t>
  </si>
  <si>
    <t>M03BB52; M03BB02; M03BB72</t>
  </si>
  <si>
    <t>M03BB52 [Musculo-Skeletal System:Muscle Relaxants:Muscle Relaxants, Centrally Acting Agents:Oxazol, thiazine, and triazine derivatives]; M03BB02 [Musculo-Skeletal System:Muscle Relaxants:Muscle Relaxants, Centrally Acting Agents:Oxazol, thiazine, and triazine derivatives]; M03BB72 [Musculo-Skeletal System:Muscle Relaxants:Muscle Relaxants, Centrally Acting Agents:Oxazol, thiazine, and triazine derivatives]</t>
  </si>
  <si>
    <t>CN1C(c2ccc(Cl)cc2)S(=O)(=O)CCC1=O</t>
  </si>
  <si>
    <t>CHEMBL746</t>
  </si>
  <si>
    <t>Nedocromil (BAN, INN, USAN); Nedocromil Sodium (USAN, FDA); Nedocromil Calcium (USAN)</t>
  </si>
  <si>
    <t>FPL-59002; FPL-59002KP; FPL-59002KC</t>
  </si>
  <si>
    <t>Sanofi Aventis Us Llc; King Pharmaceuticals Inc; Fisons; Allergan Inc</t>
  </si>
  <si>
    <t>S01GX04; R03BC03; R01AC07</t>
  </si>
  <si>
    <t>S01GX04 [Sensory Organs:Ophthalmologicals:Decongestants And Antiallergics:Other antiallergics]; R03BC03 [Respiratory System:Drugs For Obstructive Airway Diseases:Other Drugs For Obstructive Airway Diseases, Inhalants:Antiallergic agents, excl. corticosteroids]; R01AC07 [Respiratory System:Nasal Preparations:Decongestants And Other Nasal Preparations For Topical Use:Antiallergic agents, excl. corticosteroids]</t>
  </si>
  <si>
    <t>CCCc1c2OC(=CC(=O)c2cc3C(=O)C=C(N(CC)c13)C(=O)O)C(=O)O</t>
  </si>
  <si>
    <t>CHEMBL649</t>
  </si>
  <si>
    <t>Nadolol (BAN, FDA, INN, JAN, USAN, USP)</t>
  </si>
  <si>
    <t>SQ-11725</t>
  </si>
  <si>
    <t>C07AA12</t>
  </si>
  <si>
    <t>C07AA12 [Cardiovascular System:Beta Blocking Agents:Beta Blocking Agents:Beta blocking agents, non-selective]</t>
  </si>
  <si>
    <t>CC(C)(C)NCC(O)COc1cccc2C[C@@H](O)[C@@H](O)Cc12</t>
  </si>
  <si>
    <t>CHEMBL632</t>
  </si>
  <si>
    <t>Betamethasone (BAN, FDA, INN, JAN, USAN, USP)</t>
  </si>
  <si>
    <t>SCH-4831</t>
  </si>
  <si>
    <t>S01CB04; H02AB01; A07EA04; D07AC01; D07XC01; S01BA06; R03BA04; C05AA05; S03BA03; R01AD06; S02BA07</t>
  </si>
  <si>
    <t>S01CB04 [Sensory Organs:Ophthalmologicals:Antiinflammatory Agents And Antiinfectives In Combination:Corticosteroids/antiinfectives/mydriatics in combination]; H02AB01 [Systemic Hormonal Preparations, Excl. :Corticosteroids For Systemic Use:Corticosteroids For Systemic Use, Plain:Glucocorticoids]; A07EA04 [Alimentary Tract And Metabolism:Antidiarrheals, Intestinal Antiinflammatory/Antiinfective :Intestinal Antiinflammatory Agents:Corticosteroids acting locally]; D07AC01 [Dermatologicals:Corticosteroids, Dermatological Preparations:Corticosteroids, Plain:Corticosteroids, potent (group III)]; D07XC01 [Dermatologicals:Corticosteroids, Dermatological Preparations:Corticosteroids, Other Combinations:Corticosteroids, potent, other combinations]; S01BA06 [Sensory Organs:Ophthalmologicals:Antiinflammatory Agents:Corticosteroids, plain]; R03BA04 [Respiratory System:Drugs For Obstructive Airway Diseases:Other Drugs For Obstructive Airway Diseases, Inhalants:Glucocorticoids]; C05AA05 [Cardiovascular System:Vasoprotectives:Agents For Treatment Of Hemorrhoids And Anal :Corticosteroids]; S03BA03 [Sensory Organs:Ophthalmological And Otological Preparations:Corticosteroids:Corticosteroids]; R01AD06 [Respiratory System:Nasal Preparations:Decongestants And Other Nasal Preparations For Topical Use:Corticosteroids]; S02BA07 [Sensory Organs:Otologicals:Corticosteroids:Corticosteroids]</t>
  </si>
  <si>
    <t>C[C@H]1C[C@H]2[C@@H]3CCC4=CC(=O)C=C[C@]4(C)[C@@]3(F)[C@@H](O)C[C@]2(C)[C@@]1(O)C(=O)CO</t>
  </si>
  <si>
    <t>CHEMBL2108667</t>
  </si>
  <si>
    <t>Ibritumomab Tiuxetan (FDA); Yttrium Y 90 Ibritumomab Tiuxetan (USP)</t>
  </si>
  <si>
    <t>BAY-86-5128</t>
  </si>
  <si>
    <t>Spectrum Pharms</t>
  </si>
  <si>
    <t>V10XX02</t>
  </si>
  <si>
    <t>V10XX02 [Various:Therapeutic Radiopharmaceuticals:Other Therapeutic Radiopharmaceuticals:Various therapeutic radiopharmaceuticals]</t>
  </si>
  <si>
    <t>CHEMBL1434</t>
  </si>
  <si>
    <t>Minocycline (BAN, INN, USAN); Minocycline Hydrochloride (FDA, USP, JAN)</t>
  </si>
  <si>
    <t>Ranbaxy Laboratories Ltd; Precision Dermatology Inc; Orapharma Inc; Medicis Pharmaceutical Corp; Rempex Pharmaceuticals Inc</t>
  </si>
  <si>
    <t>J01AA08; A01AB23</t>
  </si>
  <si>
    <t>J01AA08 [Antiinfectives For Systemic Use:Antibacterials For Systemic Use:Tetracyclines:Tetracyclines]; A01AB23 [Alimentary Tract And Metabolism:Stomatological Preparations:Stomatological Preparations:Antiinfectives and antiseptics for local oral treatment]</t>
  </si>
  <si>
    <t>CN(C)[C@H]1[C@@H]2C[C@@H]3Cc4c(ccc(O)c4C(=O)C3=C(O)[C@]2(O)C(=O)C(=C1O)C(=O)N)N(C)C</t>
  </si>
  <si>
    <t>CHEMBL1220</t>
  </si>
  <si>
    <t>Tinidazole (BAN, JAN, USP, FDA, INN, USAN)</t>
  </si>
  <si>
    <t>CP-12574</t>
  </si>
  <si>
    <t>J01XD02; P01AB02</t>
  </si>
  <si>
    <t>J01XD02 [Antiinfectives For Systemic Use:Antibacterials For Systemic Use:Other Antibacterials:Imidazole derivatives]; P01AB02 [Antiparasitic Products, Insecticides And Repellents:Antiprotozoals:Agents Against Amoebiasis And Other Protozoal Diseases:Nitroimidazole derivatives]</t>
  </si>
  <si>
    <t>CCS(=O)(=O)CCn1c(C)ncc1[N+](=O)[O-]</t>
  </si>
  <si>
    <t>CHEMBL1069</t>
  </si>
  <si>
    <t>Valsartan (BAN, FDA, INN, USAN)</t>
  </si>
  <si>
    <t>CGP-48933</t>
  </si>
  <si>
    <t>C09CA03</t>
  </si>
  <si>
    <t>C09CA03 [Cardiovascular System:Agents Acting On The Renin-Angiotensin System:Angiotensin Ii Antagonists, Plain:Angiotensin II antagonists, plain]</t>
  </si>
  <si>
    <t>CCCCC(=O)N(Cc1ccc(cc1)c2ccccc2c3nn[nH]n3)[C@@H](C(C)C)C(=O)O</t>
  </si>
  <si>
    <t>CHEMBL790</t>
  </si>
  <si>
    <t>Chlorhexidine (BAN, INN); Chlorhexidine Gluconate (JAN, USAN, USP, FDA); Chlorhexidine Hydrochloride (BAN, JAN, USAN); Chlorhexidine Phosphanilate (USAN)</t>
  </si>
  <si>
    <t>AY-5312; BMY-30120; CHP; WP-973</t>
  </si>
  <si>
    <t>Carefusion 213 Llc; Bristol-Myers Squibb; 3m Health Care Inc; 3m Co; Ecolab Inc</t>
  </si>
  <si>
    <t>D08AC52; R02AA05; D09AA12; S03AA04; S02AA09; A01AB03; B05CA02; D08AC02; S01AX09</t>
  </si>
  <si>
    <t>D08AC52 [Dermatologicals:Antiseptics And Disinfectants:Antiseptics And Disinfectants:Biguanides and amidines]; R02AA05 [Respiratory System:Throat Preparations:Throat Preparations:Antiseptics]; D09AA12 [Dermatologicals:Medicated Dressings:Medicated Dressings:Medicated dressings with antiinfectives]; S03AA04 [Sensory Organs:Ophthalmological And Otological Preparations:Antiinfectives:Antiinfectives]; S02AA09 [Sensory Organs:Otologicals:Antiinfectives:Antiinfectives]; A01AB03 [Alimentary Tract And Metabolism:Stomatological Preparations:Stomatological Preparations:Antiinfectives and antiseptics for local oral treatment]; B05CA02 [Blood And Blood Forming Organs:Blood Substitutes And Perfusion Solutions:Irrigating Solutions:Antiinfectives]; D08AC02 [Dermatologicals:Antiseptics And Disinfectants:Antiseptics And Disinfectants:Biguanides and amidines]; S01AX09 [Sensory Organs:Ophthalmologicals:Antiinfectives:Other antiinfectives]</t>
  </si>
  <si>
    <t>Antimicrobial; Anti-Infective, Topical; Antibacterial</t>
  </si>
  <si>
    <t>Clc1ccc(NC(=N)NC(=N)NCCCCCCNC(=N)NC(=N)Nc2ccc(Cl)cc2)cc1</t>
  </si>
  <si>
    <t>CHEMBL1200545</t>
  </si>
  <si>
    <t>Diflorasone Diacetate (FDA, USP, JAN, USAN); Diflorasone (BAN, INN)</t>
  </si>
  <si>
    <t>U-34865</t>
  </si>
  <si>
    <t>Taro Pharmaceuticals Usa Inc; Pharmacia And Upjohn Co</t>
  </si>
  <si>
    <t>D07AC10</t>
  </si>
  <si>
    <t>D07AC10 [Dermatologicals:Corticosteroids, Dermatological Preparations:Corticosteroids, Plain:Corticosteroids, potent (group III)]</t>
  </si>
  <si>
    <t>C[C@H]1C[C@H]2[C@@H]3C[C@H](F)C4=CC(=O)C=C[C@]4(C)[C@@]3(F)[C@@H](O)C[C@]2(C)[C@@]1(OC(=O)C)C(=O)COC(=O)C</t>
  </si>
  <si>
    <t>CHEMBL802</t>
  </si>
  <si>
    <t>Minoxidil (BAN, USAN, USP, FDA, INN)</t>
  </si>
  <si>
    <t>U-10858</t>
  </si>
  <si>
    <t>Pharmacia And Upjohn Co; Johnson And Johnson Group Consumer Companies</t>
  </si>
  <si>
    <t>C02DC01; D11AX01</t>
  </si>
  <si>
    <t>C02DC01 [Cardiovascular System:Antihypertensives:Arteriolar Smooth Muscle, Agents Acting On:Pyrimidine derivatives]; D11AX01 [Dermatologicals:Other Dermatological Preparations:Other Dermatological Preparations:Other dermatologicals]</t>
  </si>
  <si>
    <t>Antihypertensive; Hair Growth Stimulant (topical)</t>
  </si>
  <si>
    <t>Nc1cc(nc(N)[n+]1[O-])N2CCCCC2</t>
  </si>
  <si>
    <t>CHEMBL1200706</t>
  </si>
  <si>
    <t>Aluminum Hydroxide (FDA, USP)</t>
  </si>
  <si>
    <t>A02AB01</t>
  </si>
  <si>
    <t>A02AB01 [Alimentary Tract And Metabolism:Drugs For Acid Related Disorders:Antacids:Aluminium compounds]</t>
  </si>
  <si>
    <t>[OH-].[OH-].[OH-].[Al+3]</t>
  </si>
  <si>
    <t>CHEMBL1018</t>
  </si>
  <si>
    <t>Dienestrol (BAN, FDA, INN, USP)</t>
  </si>
  <si>
    <t>G03CC02; G03CB01</t>
  </si>
  <si>
    <t>G03CC02 [Genito Urinary System And Sex Hormones:Sex Hormones And Modulators Of The Genital System:Estrogens:Estrogens, combinations with other drugs]; G03CB01 [Genito Urinary System And Sex Hormones:Sex Hormones And Modulators Of The Genital System:Estrogens:Synthetic estrogens, plain]</t>
  </si>
  <si>
    <t>C\C=C(\C(=C\C)\c1ccc(O)cc1)/c2ccc(O)cc2</t>
  </si>
  <si>
    <t>CHEMBL1525</t>
  </si>
  <si>
    <t>Permethrin (BAN, FDA, INN, USAN)</t>
  </si>
  <si>
    <t>Renaissance Pharma Us Holdings Inc; Insight Pharmaceuticals Corp; GlaxoSmithKline</t>
  </si>
  <si>
    <t>P03AC04; P03AC54</t>
  </si>
  <si>
    <t>P03AC04 [Antiparasitic Products, Insecticides And Repellents:Ectoparasiticides, Incl. Scabicides, Insecticides And Repellents:Ectoparasiticides, Incl. Scabicides:Pyrethrines, incl. synthetic compounds]; P03AC54 [Antiparasitic Products, Insecticides And Repellents:Ectoparasiticides, Incl. Scabicides, Insecticides And Repellents:Ectoparasiticides, Incl. Scabicides:Pyrethrines, incl. synthetic compounds]</t>
  </si>
  <si>
    <t>CC1(C)C(C=C(Cl)Cl)C1C(=O)OCc2cccc(Oc3ccccc3)c2</t>
  </si>
  <si>
    <t>CHEMBL184</t>
  </si>
  <si>
    <t>Aciclovir (BAN, JAN, INN); Acyclovir (USP, FDA, USAN); Acyclovir Sodium (FDA, USAN)</t>
  </si>
  <si>
    <t>BW-248U Sodium</t>
  </si>
  <si>
    <t>Valeant International Barbados Srl; GlaxoSmithKline</t>
  </si>
  <si>
    <t>D06BB53; D06BB03; J05AB01; S01AD03</t>
  </si>
  <si>
    <t>D06BB53 [Dermatologicals:Antibiotics And Chemotherapeutics For Dermatological Use:Chemotherapeutics For Topical Use:Antivirals]; D06BB03 [Dermatologicals:Antibiotics And Chemotherapeutics For Dermatological Use:Chemotherapeutics For Topical Use:Antivirals]; J05AB01 [Antiinfectives For Systemic Use:Antivirals For Systemic Use:Direct Acting Antivirals:Nucleosides and nucleotides excl. reverse transcriptase inhibitors]; S01AD03 [Sensory Organs:Ophthalmologicals:Antiinfectives:Antivirals]</t>
  </si>
  <si>
    <t>NC1=Nc2c(ncn2COCCO)C(=O)N1</t>
  </si>
  <si>
    <t>CHEMBL1201220</t>
  </si>
  <si>
    <t>Amidotrizoic Acid (BAN, JAN); Diatrizoic Acid (USP, USAN); Diatrizoate Sodium (FDA, USP); Meglumine Sodium Amidotrizoate Injection (JAN); Sodium Amidotrizoate (BAN, INN); Diatrizoate Meglumine (FDA, USP); Meglumine Amidotrizoate (BAN); Meglumine Amidotrizoate Injection (JAN); Diatrizoate Sodium I 131 (USAN)</t>
  </si>
  <si>
    <t>Mallinckrodt Medical Inc; Mallinckrodt; Ge Healthcare; Bracco Diagnostics Inc</t>
  </si>
  <si>
    <t>V08AA01</t>
  </si>
  <si>
    <t>V08AA01 [Various:Contrast Media:X-Ray Contrast Media, Iodinated:Watersoluble, nephrotropic, high osmolar X-ray contrast media]</t>
  </si>
  <si>
    <t>CC(=O)Nc1c(I)c(NC(=O)C)c(I)c(C(=O)O)c1I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</si>
</sst>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64"/>
  <sheetViews>
    <sheetView tabSelected="1" topLeftCell="C1" workbookViewId="0">
      <selection activeCell="D1871" sqref="D1871"/>
    </sheetView>
  </sheetViews>
  <sheetFormatPr defaultRowHeight="15" x14ac:dyDescent="0.25"/>
  <cols>
    <col min="2" max="2" width="28" customWidth="1"/>
    <col min="3" max="3" width="28.7109375" customWidth="1"/>
    <col min="4" max="4" width="24.140625" customWidth="1"/>
  </cols>
  <sheetData>
    <row r="1" spans="1: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25">
      <c r="A2">
        <v>1380836</v>
      </c>
      <c r="B2" t="s">
        <v>42</v>
      </c>
      <c r="C2" t="s">
        <v>43</v>
      </c>
      <c r="D2">
        <v>4</v>
      </c>
      <c r="F2" t="s">
        <v>44</v>
      </c>
      <c r="G2" t="s">
        <v>45</v>
      </c>
      <c r="H2" t="s">
        <v>46</v>
      </c>
      <c r="I2" t="s">
        <v>45</v>
      </c>
      <c r="J2">
        <v>2009</v>
      </c>
      <c r="K2">
        <v>2009</v>
      </c>
      <c r="O2" t="s">
        <v>37</v>
      </c>
      <c r="P2" t="s">
        <v>27</v>
      </c>
      <c r="Q2" t="s">
        <v>27</v>
      </c>
      <c r="R2" t="s">
        <v>28</v>
      </c>
      <c r="S2" t="s">
        <v>27</v>
      </c>
      <c r="T2" t="s">
        <v>27</v>
      </c>
      <c r="U2" t="s">
        <v>31</v>
      </c>
      <c r="V2" t="s">
        <v>27</v>
      </c>
      <c r="W2" t="s">
        <v>31</v>
      </c>
      <c r="X2" t="s">
        <v>47</v>
      </c>
    </row>
    <row r="3" spans="1:25" x14ac:dyDescent="0.25">
      <c r="A3">
        <v>675639</v>
      </c>
      <c r="B3" t="s">
        <v>106</v>
      </c>
      <c r="C3" t="s">
        <v>107</v>
      </c>
      <c r="D3">
        <v>4</v>
      </c>
      <c r="F3" t="s">
        <v>108</v>
      </c>
      <c r="K3">
        <v>1975</v>
      </c>
      <c r="O3" t="s">
        <v>37</v>
      </c>
      <c r="P3" t="s">
        <v>27</v>
      </c>
      <c r="Q3" t="s">
        <v>27</v>
      </c>
      <c r="R3" t="s">
        <v>28</v>
      </c>
      <c r="S3" t="s">
        <v>27</v>
      </c>
      <c r="T3" t="s">
        <v>27</v>
      </c>
      <c r="U3" t="s">
        <v>31</v>
      </c>
      <c r="V3" t="s">
        <v>27</v>
      </c>
      <c r="W3" t="s">
        <v>27</v>
      </c>
      <c r="X3" t="s">
        <v>47</v>
      </c>
    </row>
    <row r="4" spans="1:25" x14ac:dyDescent="0.25">
      <c r="A4">
        <v>139286</v>
      </c>
      <c r="B4" t="s">
        <v>110</v>
      </c>
      <c r="C4" t="s">
        <v>111</v>
      </c>
      <c r="D4">
        <v>4</v>
      </c>
      <c r="E4" t="s">
        <v>112</v>
      </c>
      <c r="F4" t="s">
        <v>113</v>
      </c>
      <c r="G4" t="s">
        <v>114</v>
      </c>
      <c r="H4" t="s">
        <v>115</v>
      </c>
      <c r="I4" t="s">
        <v>114</v>
      </c>
      <c r="J4">
        <v>1974</v>
      </c>
      <c r="K4">
        <v>1984</v>
      </c>
      <c r="L4" t="s">
        <v>116</v>
      </c>
      <c r="M4" t="s">
        <v>117</v>
      </c>
      <c r="N4" t="s">
        <v>118</v>
      </c>
      <c r="O4" t="s">
        <v>32</v>
      </c>
      <c r="P4" t="s">
        <v>31</v>
      </c>
      <c r="Q4" t="s">
        <v>27</v>
      </c>
      <c r="R4" t="s">
        <v>35</v>
      </c>
      <c r="S4" t="s">
        <v>27</v>
      </c>
      <c r="T4" t="s">
        <v>31</v>
      </c>
      <c r="U4" t="s">
        <v>27</v>
      </c>
      <c r="V4" t="s">
        <v>27</v>
      </c>
      <c r="W4" t="s">
        <v>27</v>
      </c>
      <c r="X4" t="s">
        <v>47</v>
      </c>
      <c r="Y4" t="s">
        <v>119</v>
      </c>
    </row>
    <row r="5" spans="1:25" x14ac:dyDescent="0.25">
      <c r="A5">
        <v>2393</v>
      </c>
      <c r="B5" t="s">
        <v>122</v>
      </c>
      <c r="C5" t="s">
        <v>123</v>
      </c>
      <c r="D5">
        <v>4</v>
      </c>
      <c r="F5" t="s">
        <v>124</v>
      </c>
      <c r="G5" t="s">
        <v>56</v>
      </c>
      <c r="H5" t="s">
        <v>57</v>
      </c>
      <c r="I5" t="s">
        <v>56</v>
      </c>
      <c r="K5">
        <v>1939</v>
      </c>
      <c r="N5" t="s">
        <v>125</v>
      </c>
      <c r="O5" t="s">
        <v>32</v>
      </c>
      <c r="P5" t="s">
        <v>31</v>
      </c>
      <c r="Q5" t="s">
        <v>27</v>
      </c>
      <c r="R5" t="s">
        <v>33</v>
      </c>
      <c r="S5" t="s">
        <v>27</v>
      </c>
      <c r="T5" t="s">
        <v>31</v>
      </c>
      <c r="U5" t="s">
        <v>27</v>
      </c>
      <c r="V5" t="s">
        <v>27</v>
      </c>
      <c r="W5" t="s">
        <v>27</v>
      </c>
      <c r="X5" t="s">
        <v>47</v>
      </c>
      <c r="Y5" t="s">
        <v>126</v>
      </c>
    </row>
    <row r="6" spans="1:25" x14ac:dyDescent="0.25">
      <c r="A6">
        <v>181939</v>
      </c>
      <c r="B6" t="s">
        <v>130</v>
      </c>
      <c r="C6" t="s">
        <v>131</v>
      </c>
      <c r="D6">
        <v>4</v>
      </c>
      <c r="F6" t="s">
        <v>132</v>
      </c>
      <c r="J6">
        <v>1987</v>
      </c>
      <c r="K6">
        <v>1985</v>
      </c>
      <c r="L6" t="s">
        <v>133</v>
      </c>
      <c r="M6" t="s">
        <v>134</v>
      </c>
      <c r="N6" t="s">
        <v>135</v>
      </c>
      <c r="O6" t="s">
        <v>32</v>
      </c>
      <c r="P6" t="s">
        <v>31</v>
      </c>
      <c r="Q6" t="s">
        <v>27</v>
      </c>
      <c r="R6" t="s">
        <v>28</v>
      </c>
      <c r="S6" t="s">
        <v>27</v>
      </c>
      <c r="T6" t="s">
        <v>31</v>
      </c>
      <c r="U6" t="s">
        <v>31</v>
      </c>
      <c r="V6" t="s">
        <v>27</v>
      </c>
      <c r="W6" t="s">
        <v>27</v>
      </c>
      <c r="X6" t="s">
        <v>47</v>
      </c>
      <c r="Y6" t="s">
        <v>136</v>
      </c>
    </row>
    <row r="7" spans="1:25" x14ac:dyDescent="0.25">
      <c r="A7">
        <v>622436</v>
      </c>
      <c r="B7" t="s">
        <v>139</v>
      </c>
      <c r="C7" t="s">
        <v>140</v>
      </c>
      <c r="D7">
        <v>4</v>
      </c>
      <c r="F7" t="s">
        <v>141</v>
      </c>
      <c r="K7">
        <v>2004</v>
      </c>
      <c r="O7" t="s">
        <v>32</v>
      </c>
      <c r="P7" t="s">
        <v>27</v>
      </c>
      <c r="Q7" t="s">
        <v>27</v>
      </c>
      <c r="R7" t="s">
        <v>35</v>
      </c>
      <c r="S7" t="s">
        <v>27</v>
      </c>
      <c r="T7" t="s">
        <v>27</v>
      </c>
      <c r="U7" t="s">
        <v>27</v>
      </c>
      <c r="V7" t="s">
        <v>31</v>
      </c>
      <c r="W7" t="s">
        <v>27</v>
      </c>
      <c r="X7" t="s">
        <v>47</v>
      </c>
      <c r="Y7" t="s">
        <v>142</v>
      </c>
    </row>
    <row r="8" spans="1:25" x14ac:dyDescent="0.25">
      <c r="A8">
        <v>619</v>
      </c>
      <c r="B8" t="s">
        <v>144</v>
      </c>
      <c r="C8" t="s">
        <v>145</v>
      </c>
      <c r="D8">
        <v>4</v>
      </c>
      <c r="F8" t="s">
        <v>146</v>
      </c>
      <c r="G8" t="e">
        <f>-pamide</f>
        <v>#NAME?</v>
      </c>
      <c r="H8" t="s">
        <v>147</v>
      </c>
      <c r="I8" t="e">
        <f>-pamide</f>
        <v>#NAME?</v>
      </c>
      <c r="J8">
        <v>1979</v>
      </c>
      <c r="K8">
        <v>1983</v>
      </c>
      <c r="L8" t="s">
        <v>148</v>
      </c>
      <c r="M8" t="s">
        <v>149</v>
      </c>
      <c r="N8" t="s">
        <v>150</v>
      </c>
      <c r="O8" t="s">
        <v>32</v>
      </c>
      <c r="P8" t="s">
        <v>31</v>
      </c>
      <c r="Q8" t="s">
        <v>27</v>
      </c>
      <c r="R8" t="s">
        <v>33</v>
      </c>
      <c r="S8" t="s">
        <v>27</v>
      </c>
      <c r="T8" t="s">
        <v>31</v>
      </c>
      <c r="U8" t="s">
        <v>27</v>
      </c>
      <c r="V8" t="s">
        <v>27</v>
      </c>
      <c r="W8" t="s">
        <v>27</v>
      </c>
      <c r="X8" t="s">
        <v>47</v>
      </c>
      <c r="Y8" t="s">
        <v>151</v>
      </c>
    </row>
    <row r="9" spans="1:25" x14ac:dyDescent="0.25">
      <c r="A9">
        <v>27639</v>
      </c>
      <c r="B9" t="s">
        <v>152</v>
      </c>
      <c r="C9" t="s">
        <v>153</v>
      </c>
      <c r="D9">
        <v>4</v>
      </c>
      <c r="F9" t="s">
        <v>154</v>
      </c>
      <c r="J9">
        <v>2000</v>
      </c>
      <c r="K9">
        <v>2001</v>
      </c>
      <c r="L9" t="s">
        <v>155</v>
      </c>
      <c r="M9" t="s">
        <v>156</v>
      </c>
      <c r="O9" t="s">
        <v>26</v>
      </c>
      <c r="P9" t="s">
        <v>31</v>
      </c>
      <c r="Q9" t="s">
        <v>27</v>
      </c>
      <c r="R9" t="s">
        <v>28</v>
      </c>
      <c r="S9" t="s">
        <v>27</v>
      </c>
      <c r="T9" t="s">
        <v>31</v>
      </c>
      <c r="U9" t="s">
        <v>27</v>
      </c>
      <c r="V9" t="s">
        <v>27</v>
      </c>
      <c r="W9" t="s">
        <v>27</v>
      </c>
      <c r="X9" t="s">
        <v>47</v>
      </c>
      <c r="Y9" t="s">
        <v>157</v>
      </c>
    </row>
    <row r="10" spans="1:25" x14ac:dyDescent="0.25">
      <c r="A10">
        <v>604622</v>
      </c>
      <c r="B10" t="s">
        <v>160</v>
      </c>
      <c r="C10" t="s">
        <v>161</v>
      </c>
      <c r="D10">
        <v>4</v>
      </c>
      <c r="F10" t="s">
        <v>162</v>
      </c>
      <c r="G10" t="s">
        <v>163</v>
      </c>
      <c r="H10" t="s">
        <v>164</v>
      </c>
      <c r="I10" t="s">
        <v>163</v>
      </c>
      <c r="J10">
        <v>1993</v>
      </c>
      <c r="K10">
        <v>1994</v>
      </c>
      <c r="L10" t="s">
        <v>165</v>
      </c>
      <c r="M10" t="s">
        <v>166</v>
      </c>
      <c r="N10" t="s">
        <v>167</v>
      </c>
      <c r="O10" t="s">
        <v>26</v>
      </c>
      <c r="P10" t="s">
        <v>27</v>
      </c>
      <c r="Q10" t="s">
        <v>27</v>
      </c>
      <c r="R10" t="s">
        <v>33</v>
      </c>
      <c r="S10" t="s">
        <v>27</v>
      </c>
      <c r="T10" t="s">
        <v>27</v>
      </c>
      <c r="U10" t="s">
        <v>31</v>
      </c>
      <c r="V10" t="s">
        <v>27</v>
      </c>
      <c r="W10" t="s">
        <v>31</v>
      </c>
      <c r="X10" t="s">
        <v>47</v>
      </c>
      <c r="Y10" t="s">
        <v>168</v>
      </c>
    </row>
    <row r="11" spans="1:25" x14ac:dyDescent="0.25">
      <c r="A11">
        <v>33809</v>
      </c>
      <c r="B11" t="s">
        <v>169</v>
      </c>
      <c r="C11" t="s">
        <v>170</v>
      </c>
      <c r="D11">
        <v>4</v>
      </c>
      <c r="F11" t="s">
        <v>171</v>
      </c>
      <c r="K11">
        <v>1957</v>
      </c>
      <c r="O11" t="s">
        <v>32</v>
      </c>
      <c r="P11" t="s">
        <v>31</v>
      </c>
      <c r="Q11" t="s">
        <v>27</v>
      </c>
      <c r="R11" t="s">
        <v>35</v>
      </c>
      <c r="S11" t="s">
        <v>27</v>
      </c>
      <c r="T11" t="s">
        <v>31</v>
      </c>
      <c r="U11" t="s">
        <v>27</v>
      </c>
      <c r="V11" t="s">
        <v>27</v>
      </c>
      <c r="W11" t="s">
        <v>27</v>
      </c>
      <c r="X11" t="s">
        <v>172</v>
      </c>
      <c r="Y11" t="s">
        <v>173</v>
      </c>
    </row>
    <row r="12" spans="1:25" x14ac:dyDescent="0.25">
      <c r="A12">
        <v>16584</v>
      </c>
      <c r="B12" t="s">
        <v>174</v>
      </c>
      <c r="C12" t="s">
        <v>175</v>
      </c>
      <c r="D12">
        <v>4</v>
      </c>
      <c r="F12" t="s">
        <v>176</v>
      </c>
      <c r="K12">
        <v>1957</v>
      </c>
      <c r="L12" t="s">
        <v>177</v>
      </c>
      <c r="M12" t="s">
        <v>178</v>
      </c>
      <c r="N12" t="s">
        <v>76</v>
      </c>
      <c r="O12" t="s">
        <v>32</v>
      </c>
      <c r="P12" t="s">
        <v>27</v>
      </c>
      <c r="Q12" t="s">
        <v>27</v>
      </c>
      <c r="R12" t="s">
        <v>35</v>
      </c>
      <c r="S12" t="s">
        <v>27</v>
      </c>
      <c r="T12" t="s">
        <v>31</v>
      </c>
      <c r="U12" t="s">
        <v>31</v>
      </c>
      <c r="V12" t="s">
        <v>27</v>
      </c>
      <c r="W12" t="s">
        <v>27</v>
      </c>
      <c r="X12" t="s">
        <v>172</v>
      </c>
      <c r="Y12" t="s">
        <v>179</v>
      </c>
    </row>
    <row r="13" spans="1:25" x14ac:dyDescent="0.25">
      <c r="A13">
        <v>94571</v>
      </c>
      <c r="B13" t="s">
        <v>181</v>
      </c>
      <c r="C13" t="s">
        <v>182</v>
      </c>
      <c r="D13">
        <v>4</v>
      </c>
      <c r="E13" t="s">
        <v>183</v>
      </c>
      <c r="F13" t="s">
        <v>184</v>
      </c>
      <c r="K13">
        <v>1951</v>
      </c>
      <c r="L13" t="s">
        <v>185</v>
      </c>
      <c r="M13" t="s">
        <v>186</v>
      </c>
      <c r="N13" t="s">
        <v>187</v>
      </c>
      <c r="O13" t="s">
        <v>32</v>
      </c>
      <c r="P13" t="s">
        <v>27</v>
      </c>
      <c r="Q13" t="s">
        <v>27</v>
      </c>
      <c r="R13" t="s">
        <v>35</v>
      </c>
      <c r="S13" t="s">
        <v>27</v>
      </c>
      <c r="T13" t="s">
        <v>31</v>
      </c>
      <c r="U13" t="s">
        <v>27</v>
      </c>
      <c r="V13" t="s">
        <v>27</v>
      </c>
      <c r="W13" t="s">
        <v>31</v>
      </c>
      <c r="X13" t="s">
        <v>47</v>
      </c>
      <c r="Y13" t="s">
        <v>188</v>
      </c>
    </row>
    <row r="14" spans="1:25" x14ac:dyDescent="0.25">
      <c r="A14">
        <v>328153</v>
      </c>
      <c r="B14" t="s">
        <v>194</v>
      </c>
      <c r="C14" t="s">
        <v>195</v>
      </c>
      <c r="D14">
        <v>4</v>
      </c>
      <c r="E14" t="s">
        <v>196</v>
      </c>
      <c r="F14" t="s">
        <v>197</v>
      </c>
      <c r="J14">
        <v>1962</v>
      </c>
      <c r="K14">
        <v>1961</v>
      </c>
      <c r="N14" t="s">
        <v>198</v>
      </c>
      <c r="O14" t="s">
        <v>26</v>
      </c>
      <c r="P14" t="s">
        <v>31</v>
      </c>
      <c r="Q14" t="s">
        <v>27</v>
      </c>
      <c r="R14" t="s">
        <v>28</v>
      </c>
      <c r="S14" t="s">
        <v>27</v>
      </c>
      <c r="T14" t="s">
        <v>31</v>
      </c>
      <c r="U14" t="s">
        <v>27</v>
      </c>
      <c r="V14" t="s">
        <v>27</v>
      </c>
      <c r="W14" t="s">
        <v>27</v>
      </c>
      <c r="X14" t="s">
        <v>172</v>
      </c>
      <c r="Y14" t="s">
        <v>199</v>
      </c>
    </row>
    <row r="15" spans="1:25" x14ac:dyDescent="0.25">
      <c r="A15">
        <v>675556</v>
      </c>
      <c r="B15" t="s">
        <v>200</v>
      </c>
      <c r="C15" t="s">
        <v>201</v>
      </c>
      <c r="D15">
        <v>4</v>
      </c>
      <c r="F15" t="s">
        <v>146</v>
      </c>
      <c r="K15">
        <v>1958</v>
      </c>
      <c r="L15" t="s">
        <v>202</v>
      </c>
      <c r="M15" t="s">
        <v>203</v>
      </c>
      <c r="N15" t="s">
        <v>204</v>
      </c>
      <c r="O15" t="s">
        <v>58</v>
      </c>
      <c r="P15" t="s">
        <v>27</v>
      </c>
      <c r="Q15" t="s">
        <v>27</v>
      </c>
      <c r="R15" t="s">
        <v>28</v>
      </c>
      <c r="S15" t="s">
        <v>27</v>
      </c>
      <c r="T15" t="s">
        <v>31</v>
      </c>
      <c r="U15" t="s">
        <v>27</v>
      </c>
      <c r="V15" t="s">
        <v>31</v>
      </c>
      <c r="W15" t="s">
        <v>27</v>
      </c>
      <c r="X15" t="s">
        <v>47</v>
      </c>
    </row>
    <row r="16" spans="1:25" x14ac:dyDescent="0.25">
      <c r="A16">
        <v>675187</v>
      </c>
      <c r="B16" t="s">
        <v>207</v>
      </c>
      <c r="C16" t="s">
        <v>208</v>
      </c>
      <c r="D16">
        <v>4</v>
      </c>
      <c r="F16" t="s">
        <v>209</v>
      </c>
      <c r="G16" t="e">
        <f>-dopa</f>
        <v>#NAME?</v>
      </c>
      <c r="H16" t="s">
        <v>210</v>
      </c>
      <c r="I16" t="e">
        <f>-dopa</f>
        <v>#NAME?</v>
      </c>
      <c r="J16">
        <v>1972</v>
      </c>
      <c r="K16">
        <v>1975</v>
      </c>
      <c r="N16" t="s">
        <v>211</v>
      </c>
      <c r="O16" t="s">
        <v>32</v>
      </c>
      <c r="P16" t="s">
        <v>31</v>
      </c>
      <c r="Q16" t="s">
        <v>27</v>
      </c>
      <c r="R16" t="s">
        <v>28</v>
      </c>
      <c r="S16" t="s">
        <v>27</v>
      </c>
      <c r="T16" t="s">
        <v>31</v>
      </c>
      <c r="U16" t="s">
        <v>27</v>
      </c>
      <c r="V16" t="s">
        <v>27</v>
      </c>
      <c r="W16" t="s">
        <v>27</v>
      </c>
      <c r="X16" t="s">
        <v>47</v>
      </c>
      <c r="Y16" t="s">
        <v>212</v>
      </c>
    </row>
    <row r="17" spans="1:25" x14ac:dyDescent="0.25">
      <c r="A17">
        <v>712273</v>
      </c>
      <c r="B17" t="s">
        <v>216</v>
      </c>
      <c r="C17" t="s">
        <v>217</v>
      </c>
      <c r="D17">
        <v>4</v>
      </c>
      <c r="E17" t="s">
        <v>218</v>
      </c>
      <c r="F17" t="s">
        <v>219</v>
      </c>
      <c r="G17" t="e">
        <f>-pristone</f>
        <v>#NAME?</v>
      </c>
      <c r="H17" t="s">
        <v>220</v>
      </c>
      <c r="I17" t="e">
        <f>-pristone</f>
        <v>#NAME?</v>
      </c>
      <c r="J17">
        <v>1998</v>
      </c>
      <c r="K17">
        <v>2000</v>
      </c>
      <c r="L17" t="s">
        <v>221</v>
      </c>
      <c r="M17" t="s">
        <v>222</v>
      </c>
      <c r="O17" t="s">
        <v>26</v>
      </c>
      <c r="P17" t="s">
        <v>27</v>
      </c>
      <c r="Q17" t="s">
        <v>27</v>
      </c>
      <c r="R17" t="s">
        <v>28</v>
      </c>
      <c r="S17" t="s">
        <v>27</v>
      </c>
      <c r="T17" t="s">
        <v>31</v>
      </c>
      <c r="U17" t="s">
        <v>27</v>
      </c>
      <c r="V17" t="s">
        <v>27</v>
      </c>
      <c r="W17" t="s">
        <v>31</v>
      </c>
      <c r="X17" t="s">
        <v>47</v>
      </c>
      <c r="Y17" t="s">
        <v>223</v>
      </c>
    </row>
    <row r="18" spans="1:25" x14ac:dyDescent="0.25">
      <c r="A18">
        <v>674558</v>
      </c>
      <c r="B18" t="s">
        <v>227</v>
      </c>
      <c r="C18" t="s">
        <v>228</v>
      </c>
      <c r="D18">
        <v>4</v>
      </c>
      <c r="E18" t="s">
        <v>229</v>
      </c>
      <c r="F18" t="s">
        <v>230</v>
      </c>
      <c r="J18">
        <v>1999</v>
      </c>
      <c r="K18">
        <v>2002</v>
      </c>
      <c r="O18" t="s">
        <v>32</v>
      </c>
      <c r="P18" t="s">
        <v>31</v>
      </c>
      <c r="Q18" t="s">
        <v>27</v>
      </c>
      <c r="R18" t="s">
        <v>35</v>
      </c>
      <c r="S18" t="s">
        <v>27</v>
      </c>
      <c r="T18" t="s">
        <v>27</v>
      </c>
      <c r="U18" t="s">
        <v>31</v>
      </c>
      <c r="V18" t="s">
        <v>27</v>
      </c>
      <c r="W18" t="s">
        <v>27</v>
      </c>
      <c r="X18" t="s">
        <v>172</v>
      </c>
      <c r="Y18" t="s">
        <v>231</v>
      </c>
    </row>
    <row r="19" spans="1:25" x14ac:dyDescent="0.25">
      <c r="A19">
        <v>16510</v>
      </c>
      <c r="B19" t="s">
        <v>235</v>
      </c>
      <c r="C19" t="s">
        <v>236</v>
      </c>
      <c r="D19">
        <v>4</v>
      </c>
      <c r="F19" t="s">
        <v>237</v>
      </c>
      <c r="G19" t="e">
        <f>-ac</f>
        <v>#NAME?</v>
      </c>
      <c r="H19" t="s">
        <v>238</v>
      </c>
      <c r="I19" t="e">
        <f>-ac</f>
        <v>#NAME?</v>
      </c>
      <c r="J19">
        <v>1975</v>
      </c>
      <c r="K19">
        <v>1978</v>
      </c>
      <c r="L19" t="s">
        <v>239</v>
      </c>
      <c r="M19" t="s">
        <v>240</v>
      </c>
      <c r="N19" t="s">
        <v>241</v>
      </c>
      <c r="O19" t="s">
        <v>32</v>
      </c>
      <c r="P19" t="s">
        <v>31</v>
      </c>
      <c r="Q19" t="s">
        <v>27</v>
      </c>
      <c r="R19" t="s">
        <v>28</v>
      </c>
      <c r="S19" t="s">
        <v>31</v>
      </c>
      <c r="T19" t="s">
        <v>31</v>
      </c>
      <c r="U19" t="s">
        <v>27</v>
      </c>
      <c r="V19" t="s">
        <v>27</v>
      </c>
      <c r="W19" t="s">
        <v>31</v>
      </c>
      <c r="X19" t="s">
        <v>47</v>
      </c>
      <c r="Y19" t="s">
        <v>242</v>
      </c>
    </row>
    <row r="20" spans="1:25" x14ac:dyDescent="0.25">
      <c r="A20">
        <v>674456</v>
      </c>
      <c r="B20" t="s">
        <v>245</v>
      </c>
      <c r="C20" t="s">
        <v>246</v>
      </c>
      <c r="D20">
        <v>4</v>
      </c>
      <c r="E20" t="s">
        <v>247</v>
      </c>
      <c r="F20" t="s">
        <v>248</v>
      </c>
      <c r="G20" t="e">
        <f>-mycin</f>
        <v>#NAME?</v>
      </c>
      <c r="H20" t="s">
        <v>25</v>
      </c>
      <c r="I20" t="e">
        <f>-mycin</f>
        <v>#NAME?</v>
      </c>
      <c r="J20">
        <v>1989</v>
      </c>
      <c r="K20">
        <v>1995</v>
      </c>
      <c r="L20" t="s">
        <v>249</v>
      </c>
      <c r="M20" t="s">
        <v>250</v>
      </c>
      <c r="N20" t="s">
        <v>84</v>
      </c>
      <c r="O20" t="s">
        <v>26</v>
      </c>
      <c r="P20" t="s">
        <v>27</v>
      </c>
      <c r="Q20" t="s">
        <v>27</v>
      </c>
      <c r="R20" t="s">
        <v>28</v>
      </c>
      <c r="S20" t="s">
        <v>31</v>
      </c>
      <c r="T20" t="s">
        <v>31</v>
      </c>
      <c r="U20" t="s">
        <v>27</v>
      </c>
      <c r="V20" t="s">
        <v>27</v>
      </c>
      <c r="W20" t="s">
        <v>27</v>
      </c>
      <c r="X20" t="s">
        <v>172</v>
      </c>
      <c r="Y20" t="s">
        <v>251</v>
      </c>
    </row>
    <row r="21" spans="1:25" x14ac:dyDescent="0.25">
      <c r="A21">
        <v>261343</v>
      </c>
      <c r="B21" t="s">
        <v>253</v>
      </c>
      <c r="C21" t="s">
        <v>254</v>
      </c>
      <c r="D21">
        <v>4</v>
      </c>
      <c r="E21" t="s">
        <v>255</v>
      </c>
      <c r="F21" t="s">
        <v>256</v>
      </c>
      <c r="J21">
        <v>1990</v>
      </c>
      <c r="K21">
        <v>1997</v>
      </c>
      <c r="L21" t="s">
        <v>257</v>
      </c>
      <c r="M21" t="s">
        <v>258</v>
      </c>
      <c r="N21" t="s">
        <v>259</v>
      </c>
      <c r="O21" t="s">
        <v>32</v>
      </c>
      <c r="P21" t="s">
        <v>31</v>
      </c>
      <c r="Q21" t="s">
        <v>27</v>
      </c>
      <c r="R21" t="s">
        <v>35</v>
      </c>
      <c r="S21" t="s">
        <v>27</v>
      </c>
      <c r="T21" t="s">
        <v>27</v>
      </c>
      <c r="U21" t="s">
        <v>31</v>
      </c>
      <c r="V21" t="s">
        <v>27</v>
      </c>
      <c r="W21" t="s">
        <v>27</v>
      </c>
      <c r="X21" t="s">
        <v>47</v>
      </c>
      <c r="Y21" t="s">
        <v>260</v>
      </c>
    </row>
    <row r="22" spans="1:25" x14ac:dyDescent="0.25">
      <c r="A22">
        <v>675460</v>
      </c>
      <c r="B22" t="s">
        <v>261</v>
      </c>
      <c r="C22" t="s">
        <v>262</v>
      </c>
      <c r="D22">
        <v>4</v>
      </c>
      <c r="F22" t="s">
        <v>263</v>
      </c>
      <c r="K22">
        <v>1982</v>
      </c>
      <c r="O22" t="s">
        <v>26</v>
      </c>
      <c r="P22" t="s">
        <v>27</v>
      </c>
      <c r="Q22" t="s">
        <v>27</v>
      </c>
      <c r="R22" t="s">
        <v>28</v>
      </c>
      <c r="S22" t="s">
        <v>27</v>
      </c>
      <c r="T22" t="s">
        <v>27</v>
      </c>
      <c r="U22" t="s">
        <v>31</v>
      </c>
      <c r="V22" t="s">
        <v>27</v>
      </c>
      <c r="W22" t="s">
        <v>27</v>
      </c>
      <c r="X22" t="s">
        <v>172</v>
      </c>
    </row>
    <row r="23" spans="1:25" x14ac:dyDescent="0.25">
      <c r="A23">
        <v>419508</v>
      </c>
      <c r="B23" t="s">
        <v>264</v>
      </c>
      <c r="C23" t="s">
        <v>265</v>
      </c>
      <c r="D23">
        <v>4</v>
      </c>
      <c r="F23" t="s">
        <v>266</v>
      </c>
      <c r="G23" t="s">
        <v>45</v>
      </c>
      <c r="H23" t="s">
        <v>46</v>
      </c>
      <c r="I23" t="s">
        <v>45</v>
      </c>
      <c r="K23">
        <v>1982</v>
      </c>
      <c r="L23" t="s">
        <v>267</v>
      </c>
      <c r="M23" t="s">
        <v>268</v>
      </c>
      <c r="N23" t="s">
        <v>193</v>
      </c>
      <c r="O23" t="s">
        <v>26</v>
      </c>
      <c r="P23" t="s">
        <v>27</v>
      </c>
      <c r="Q23" t="s">
        <v>27</v>
      </c>
      <c r="R23" t="s">
        <v>28</v>
      </c>
      <c r="S23" t="s">
        <v>27</v>
      </c>
      <c r="T23" t="s">
        <v>27</v>
      </c>
      <c r="U23" t="s">
        <v>31</v>
      </c>
      <c r="V23" t="s">
        <v>27</v>
      </c>
      <c r="W23" t="s">
        <v>27</v>
      </c>
      <c r="X23" t="s">
        <v>172</v>
      </c>
      <c r="Y23" t="s">
        <v>269</v>
      </c>
    </row>
    <row r="24" spans="1:25" x14ac:dyDescent="0.25">
      <c r="A24">
        <v>155006</v>
      </c>
      <c r="B24" t="s">
        <v>274</v>
      </c>
      <c r="C24" t="s">
        <v>275</v>
      </c>
      <c r="D24">
        <v>4</v>
      </c>
      <c r="E24" t="s">
        <v>276</v>
      </c>
      <c r="F24" t="s">
        <v>277</v>
      </c>
      <c r="G24" t="e">
        <f>-prazole</f>
        <v>#NAME?</v>
      </c>
      <c r="H24" t="s">
        <v>63</v>
      </c>
      <c r="I24" t="e">
        <f>-prazole</f>
        <v>#NAME?</v>
      </c>
      <c r="J24">
        <v>1997</v>
      </c>
      <c r="K24">
        <v>2002</v>
      </c>
      <c r="L24" t="s">
        <v>278</v>
      </c>
      <c r="M24" t="s">
        <v>279</v>
      </c>
      <c r="N24" t="s">
        <v>280</v>
      </c>
      <c r="O24" t="s">
        <v>32</v>
      </c>
      <c r="P24" t="s">
        <v>31</v>
      </c>
      <c r="Q24" t="s">
        <v>27</v>
      </c>
      <c r="R24" t="s">
        <v>35</v>
      </c>
      <c r="S24" t="s">
        <v>27</v>
      </c>
      <c r="T24" t="s">
        <v>31</v>
      </c>
      <c r="U24" t="s">
        <v>31</v>
      </c>
      <c r="V24" t="s">
        <v>27</v>
      </c>
      <c r="W24" t="s">
        <v>31</v>
      </c>
      <c r="X24" t="s">
        <v>47</v>
      </c>
      <c r="Y24" t="s">
        <v>281</v>
      </c>
    </row>
    <row r="25" spans="1:25" x14ac:dyDescent="0.25">
      <c r="A25">
        <v>95969</v>
      </c>
      <c r="B25" t="s">
        <v>282</v>
      </c>
      <c r="C25" t="s">
        <v>283</v>
      </c>
      <c r="D25">
        <v>4</v>
      </c>
      <c r="E25" t="s">
        <v>284</v>
      </c>
      <c r="F25" t="s">
        <v>285</v>
      </c>
      <c r="G25" t="e">
        <f>-azepam</f>
        <v>#NAME?</v>
      </c>
      <c r="H25" t="s">
        <v>286</v>
      </c>
      <c r="I25" t="e">
        <f>-azepam</f>
        <v>#NAME?</v>
      </c>
      <c r="J25">
        <v>1968</v>
      </c>
      <c r="K25">
        <v>1982</v>
      </c>
      <c r="L25" t="s">
        <v>287</v>
      </c>
      <c r="M25" t="s">
        <v>288</v>
      </c>
      <c r="N25" t="s">
        <v>125</v>
      </c>
      <c r="O25" t="s">
        <v>32</v>
      </c>
      <c r="P25" t="s">
        <v>31</v>
      </c>
      <c r="Q25" t="s">
        <v>27</v>
      </c>
      <c r="R25" t="s">
        <v>35</v>
      </c>
      <c r="S25" t="s">
        <v>27</v>
      </c>
      <c r="T25" t="s">
        <v>31</v>
      </c>
      <c r="U25" t="s">
        <v>27</v>
      </c>
      <c r="V25" t="s">
        <v>27</v>
      </c>
      <c r="W25" t="s">
        <v>27</v>
      </c>
      <c r="X25" t="s">
        <v>172</v>
      </c>
      <c r="Y25" t="s">
        <v>289</v>
      </c>
    </row>
    <row r="26" spans="1:25" x14ac:dyDescent="0.25">
      <c r="A26">
        <v>675448</v>
      </c>
      <c r="B26" t="s">
        <v>290</v>
      </c>
      <c r="C26" t="s">
        <v>291</v>
      </c>
      <c r="D26">
        <v>4</v>
      </c>
      <c r="F26" t="s">
        <v>292</v>
      </c>
      <c r="J26">
        <v>1986</v>
      </c>
      <c r="K26">
        <v>1991</v>
      </c>
      <c r="N26" t="s">
        <v>293</v>
      </c>
      <c r="O26" t="s">
        <v>37</v>
      </c>
      <c r="P26" t="s">
        <v>27</v>
      </c>
      <c r="Q26" t="s">
        <v>27</v>
      </c>
      <c r="R26" t="s">
        <v>28</v>
      </c>
      <c r="S26" t="s">
        <v>27</v>
      </c>
      <c r="T26" t="s">
        <v>27</v>
      </c>
      <c r="U26" t="s">
        <v>31</v>
      </c>
      <c r="V26" t="s">
        <v>27</v>
      </c>
      <c r="W26" t="s">
        <v>27</v>
      </c>
      <c r="X26" t="s">
        <v>47</v>
      </c>
    </row>
    <row r="27" spans="1:25" x14ac:dyDescent="0.25">
      <c r="A27">
        <v>418411</v>
      </c>
      <c r="B27" t="s">
        <v>294</v>
      </c>
      <c r="C27" t="s">
        <v>295</v>
      </c>
      <c r="D27">
        <v>4</v>
      </c>
      <c r="F27" t="s">
        <v>296</v>
      </c>
      <c r="K27">
        <v>1949</v>
      </c>
      <c r="L27" t="s">
        <v>297</v>
      </c>
      <c r="M27" t="s">
        <v>298</v>
      </c>
      <c r="N27" t="s">
        <v>299</v>
      </c>
      <c r="O27" t="s">
        <v>32</v>
      </c>
      <c r="P27" t="s">
        <v>31</v>
      </c>
      <c r="Q27" t="s">
        <v>27</v>
      </c>
      <c r="R27" t="s">
        <v>33</v>
      </c>
      <c r="S27" t="s">
        <v>27</v>
      </c>
      <c r="T27" t="s">
        <v>31</v>
      </c>
      <c r="U27" t="s">
        <v>27</v>
      </c>
      <c r="V27" t="s">
        <v>27</v>
      </c>
      <c r="W27" t="s">
        <v>27</v>
      </c>
      <c r="X27" t="s">
        <v>47</v>
      </c>
      <c r="Y27" t="s">
        <v>300</v>
      </c>
    </row>
    <row r="28" spans="1:25" x14ac:dyDescent="0.25">
      <c r="A28">
        <v>363589</v>
      </c>
      <c r="B28" t="s">
        <v>301</v>
      </c>
      <c r="C28" t="s">
        <v>302</v>
      </c>
      <c r="D28">
        <v>4</v>
      </c>
      <c r="E28" t="s">
        <v>303</v>
      </c>
      <c r="F28" t="s">
        <v>304</v>
      </c>
      <c r="G28" t="e">
        <f>-gliptin</f>
        <v>#NAME?</v>
      </c>
      <c r="H28" t="s">
        <v>305</v>
      </c>
      <c r="I28" t="e">
        <f>-gliptin</f>
        <v>#NAME?</v>
      </c>
      <c r="J28">
        <v>2005</v>
      </c>
      <c r="K28">
        <v>2006</v>
      </c>
      <c r="L28" t="s">
        <v>306</v>
      </c>
      <c r="M28" t="s">
        <v>307</v>
      </c>
      <c r="O28" t="s">
        <v>32</v>
      </c>
      <c r="P28" t="s">
        <v>31</v>
      </c>
      <c r="Q28" t="s">
        <v>27</v>
      </c>
      <c r="R28" t="s">
        <v>28</v>
      </c>
      <c r="S28" t="s">
        <v>27</v>
      </c>
      <c r="T28" t="s">
        <v>31</v>
      </c>
      <c r="U28" t="s">
        <v>27</v>
      </c>
      <c r="V28" t="s">
        <v>27</v>
      </c>
      <c r="W28" t="s">
        <v>27</v>
      </c>
      <c r="X28" t="s">
        <v>47</v>
      </c>
      <c r="Y28" t="s">
        <v>308</v>
      </c>
    </row>
    <row r="29" spans="1:25" x14ac:dyDescent="0.25">
      <c r="A29">
        <v>675709</v>
      </c>
      <c r="B29" t="s">
        <v>309</v>
      </c>
      <c r="C29" t="s">
        <v>310</v>
      </c>
      <c r="D29">
        <v>4</v>
      </c>
      <c r="E29" t="s">
        <v>311</v>
      </c>
      <c r="F29" t="s">
        <v>312</v>
      </c>
      <c r="G29" t="e">
        <f>-astine</f>
        <v>#NAME?</v>
      </c>
      <c r="H29" t="s">
        <v>313</v>
      </c>
      <c r="I29" t="e">
        <f>-astine</f>
        <v>#NAME?</v>
      </c>
      <c r="J29">
        <v>2009</v>
      </c>
      <c r="K29">
        <v>2009</v>
      </c>
      <c r="O29" t="s">
        <v>32</v>
      </c>
      <c r="P29" t="s">
        <v>31</v>
      </c>
      <c r="Q29" t="s">
        <v>27</v>
      </c>
      <c r="R29" t="s">
        <v>28</v>
      </c>
      <c r="S29" t="s">
        <v>27</v>
      </c>
      <c r="T29" t="s">
        <v>27</v>
      </c>
      <c r="U29" t="s">
        <v>27</v>
      </c>
      <c r="V29" t="s">
        <v>31</v>
      </c>
      <c r="W29" t="s">
        <v>27</v>
      </c>
      <c r="X29" t="s">
        <v>47</v>
      </c>
      <c r="Y29" t="s">
        <v>314</v>
      </c>
    </row>
    <row r="30" spans="1:25" x14ac:dyDescent="0.25">
      <c r="A30">
        <v>675562</v>
      </c>
      <c r="B30" t="s">
        <v>317</v>
      </c>
      <c r="C30" t="s">
        <v>318</v>
      </c>
      <c r="D30">
        <v>4</v>
      </c>
      <c r="F30" t="s">
        <v>319</v>
      </c>
      <c r="J30">
        <v>1969</v>
      </c>
      <c r="K30">
        <v>1977</v>
      </c>
      <c r="L30" t="s">
        <v>320</v>
      </c>
      <c r="M30" t="s">
        <v>321</v>
      </c>
      <c r="N30" t="s">
        <v>322</v>
      </c>
      <c r="O30" t="s">
        <v>37</v>
      </c>
      <c r="P30" t="s">
        <v>27</v>
      </c>
      <c r="Q30" t="s">
        <v>27</v>
      </c>
      <c r="R30" t="s">
        <v>28</v>
      </c>
      <c r="S30" t="s">
        <v>27</v>
      </c>
      <c r="T30" t="s">
        <v>31</v>
      </c>
      <c r="U30" t="s">
        <v>27</v>
      </c>
      <c r="V30" t="s">
        <v>27</v>
      </c>
      <c r="W30" t="s">
        <v>27</v>
      </c>
      <c r="X30" t="s">
        <v>47</v>
      </c>
    </row>
    <row r="31" spans="1:25" x14ac:dyDescent="0.25">
      <c r="A31">
        <v>675596</v>
      </c>
      <c r="B31" t="s">
        <v>323</v>
      </c>
      <c r="C31" t="s">
        <v>324</v>
      </c>
      <c r="D31">
        <v>4</v>
      </c>
      <c r="E31" t="s">
        <v>325</v>
      </c>
      <c r="F31" t="s">
        <v>184</v>
      </c>
      <c r="J31">
        <v>2003</v>
      </c>
      <c r="K31">
        <v>2004</v>
      </c>
      <c r="O31" t="s">
        <v>32</v>
      </c>
      <c r="P31" t="s">
        <v>27</v>
      </c>
      <c r="Q31" t="s">
        <v>27</v>
      </c>
      <c r="R31" t="s">
        <v>28</v>
      </c>
      <c r="S31" t="s">
        <v>27</v>
      </c>
      <c r="T31" t="s">
        <v>31</v>
      </c>
      <c r="U31" t="s">
        <v>27</v>
      </c>
      <c r="V31" t="s">
        <v>27</v>
      </c>
      <c r="W31" t="s">
        <v>31</v>
      </c>
      <c r="X31" t="s">
        <v>47</v>
      </c>
    </row>
    <row r="32" spans="1:25" x14ac:dyDescent="0.25">
      <c r="A32">
        <v>675461</v>
      </c>
      <c r="B32" t="s">
        <v>327</v>
      </c>
      <c r="C32" t="s">
        <v>328</v>
      </c>
      <c r="D32">
        <v>4</v>
      </c>
      <c r="F32" t="s">
        <v>329</v>
      </c>
      <c r="K32">
        <v>1978</v>
      </c>
      <c r="O32" t="s">
        <v>37</v>
      </c>
      <c r="P32" t="s">
        <v>27</v>
      </c>
      <c r="Q32" t="s">
        <v>27</v>
      </c>
      <c r="R32" t="s">
        <v>28</v>
      </c>
      <c r="S32" t="s">
        <v>27</v>
      </c>
      <c r="T32" t="s">
        <v>27</v>
      </c>
      <c r="U32" t="s">
        <v>31</v>
      </c>
      <c r="V32" t="s">
        <v>31</v>
      </c>
      <c r="W32" t="s">
        <v>27</v>
      </c>
      <c r="X32" t="s">
        <v>47</v>
      </c>
    </row>
    <row r="33" spans="1:25" x14ac:dyDescent="0.25">
      <c r="A33">
        <v>675482</v>
      </c>
      <c r="B33" t="s">
        <v>330</v>
      </c>
      <c r="C33" t="s">
        <v>331</v>
      </c>
      <c r="D33">
        <v>4</v>
      </c>
      <c r="E33" t="s">
        <v>332</v>
      </c>
      <c r="F33" t="s">
        <v>333</v>
      </c>
      <c r="G33" t="e">
        <f>-mab</f>
        <v>#NAME?</v>
      </c>
      <c r="H33" t="s">
        <v>98</v>
      </c>
      <c r="I33" t="e">
        <f>-mab</f>
        <v>#NAME?</v>
      </c>
      <c r="J33">
        <v>2002</v>
      </c>
      <c r="K33">
        <v>2002</v>
      </c>
      <c r="L33" t="s">
        <v>334</v>
      </c>
      <c r="M33" t="s">
        <v>335</v>
      </c>
      <c r="O33" t="s">
        <v>99</v>
      </c>
      <c r="P33" t="s">
        <v>27</v>
      </c>
      <c r="Q33" t="s">
        <v>27</v>
      </c>
      <c r="R33" t="s">
        <v>28</v>
      </c>
      <c r="S33" t="s">
        <v>27</v>
      </c>
      <c r="T33" t="s">
        <v>27</v>
      </c>
      <c r="U33" t="s">
        <v>31</v>
      </c>
      <c r="V33" t="s">
        <v>27</v>
      </c>
      <c r="W33" t="s">
        <v>31</v>
      </c>
      <c r="X33" t="s">
        <v>47</v>
      </c>
    </row>
    <row r="34" spans="1:25" x14ac:dyDescent="0.25">
      <c r="A34">
        <v>675541</v>
      </c>
      <c r="B34" t="s">
        <v>336</v>
      </c>
      <c r="C34" t="s">
        <v>337</v>
      </c>
      <c r="D34">
        <v>4</v>
      </c>
      <c r="F34" t="s">
        <v>338</v>
      </c>
      <c r="K34">
        <v>1982</v>
      </c>
      <c r="O34" t="s">
        <v>37</v>
      </c>
      <c r="P34" t="s">
        <v>27</v>
      </c>
      <c r="Q34" t="s">
        <v>27</v>
      </c>
      <c r="R34" t="s">
        <v>28</v>
      </c>
      <c r="S34" t="s">
        <v>27</v>
      </c>
      <c r="T34" t="s">
        <v>27</v>
      </c>
      <c r="U34" t="s">
        <v>31</v>
      </c>
      <c r="V34" t="s">
        <v>27</v>
      </c>
      <c r="W34" t="s">
        <v>27</v>
      </c>
      <c r="X34" t="s">
        <v>172</v>
      </c>
    </row>
    <row r="35" spans="1:25" x14ac:dyDescent="0.25">
      <c r="A35">
        <v>675504</v>
      </c>
      <c r="B35" t="s">
        <v>339</v>
      </c>
      <c r="C35" t="s">
        <v>340</v>
      </c>
      <c r="D35">
        <v>4</v>
      </c>
      <c r="F35" t="s">
        <v>341</v>
      </c>
      <c r="G35" t="s">
        <v>342</v>
      </c>
      <c r="H35" t="s">
        <v>343</v>
      </c>
      <c r="I35" t="s">
        <v>342</v>
      </c>
      <c r="K35">
        <v>2000</v>
      </c>
      <c r="O35" t="s">
        <v>58</v>
      </c>
      <c r="P35" t="s">
        <v>27</v>
      </c>
      <c r="Q35" t="s">
        <v>27</v>
      </c>
      <c r="R35" t="s">
        <v>28</v>
      </c>
      <c r="S35" t="s">
        <v>27</v>
      </c>
      <c r="T35" t="s">
        <v>27</v>
      </c>
      <c r="U35" t="s">
        <v>27</v>
      </c>
      <c r="V35" t="s">
        <v>31</v>
      </c>
      <c r="W35" t="s">
        <v>27</v>
      </c>
      <c r="X35" t="s">
        <v>172</v>
      </c>
    </row>
    <row r="36" spans="1:25" x14ac:dyDescent="0.25">
      <c r="A36">
        <v>445681</v>
      </c>
      <c r="B36" t="s">
        <v>346</v>
      </c>
      <c r="C36" t="s">
        <v>347</v>
      </c>
      <c r="D36">
        <v>4</v>
      </c>
      <c r="E36" t="s">
        <v>348</v>
      </c>
      <c r="F36" t="s">
        <v>319</v>
      </c>
      <c r="J36">
        <v>1990</v>
      </c>
      <c r="K36">
        <v>1996</v>
      </c>
      <c r="L36" t="s">
        <v>349</v>
      </c>
      <c r="M36" t="s">
        <v>350</v>
      </c>
      <c r="N36" t="s">
        <v>351</v>
      </c>
      <c r="O36" t="s">
        <v>26</v>
      </c>
      <c r="P36" t="s">
        <v>31</v>
      </c>
      <c r="Q36" t="s">
        <v>27</v>
      </c>
      <c r="R36" t="s">
        <v>28</v>
      </c>
      <c r="S36" t="s">
        <v>27</v>
      </c>
      <c r="T36" t="s">
        <v>31</v>
      </c>
      <c r="U36" t="s">
        <v>27</v>
      </c>
      <c r="V36" t="s">
        <v>27</v>
      </c>
      <c r="W36" t="s">
        <v>27</v>
      </c>
      <c r="X36" t="s">
        <v>47</v>
      </c>
      <c r="Y36" t="s">
        <v>352</v>
      </c>
    </row>
    <row r="37" spans="1:25" x14ac:dyDescent="0.25">
      <c r="A37">
        <v>675551</v>
      </c>
      <c r="B37" t="s">
        <v>356</v>
      </c>
      <c r="C37" t="s">
        <v>357</v>
      </c>
      <c r="D37">
        <v>4</v>
      </c>
      <c r="E37" t="s">
        <v>358</v>
      </c>
      <c r="F37" t="s">
        <v>359</v>
      </c>
      <c r="J37">
        <v>1992</v>
      </c>
      <c r="K37">
        <v>1996</v>
      </c>
      <c r="N37" t="s">
        <v>360</v>
      </c>
      <c r="O37" t="s">
        <v>37</v>
      </c>
      <c r="P37" t="s">
        <v>27</v>
      </c>
      <c r="Q37" t="s">
        <v>27</v>
      </c>
      <c r="R37" t="s">
        <v>28</v>
      </c>
      <c r="S37" t="s">
        <v>27</v>
      </c>
      <c r="T37" t="s">
        <v>27</v>
      </c>
      <c r="U37" t="s">
        <v>31</v>
      </c>
      <c r="V37" t="s">
        <v>27</v>
      </c>
      <c r="W37" t="s">
        <v>27</v>
      </c>
      <c r="X37" t="s">
        <v>172</v>
      </c>
    </row>
    <row r="38" spans="1:25" x14ac:dyDescent="0.25">
      <c r="A38">
        <v>504310</v>
      </c>
      <c r="B38" t="s">
        <v>361</v>
      </c>
      <c r="C38" t="s">
        <v>362</v>
      </c>
      <c r="D38">
        <v>4</v>
      </c>
      <c r="E38" t="s">
        <v>363</v>
      </c>
      <c r="F38" t="s">
        <v>364</v>
      </c>
      <c r="J38">
        <v>1968</v>
      </c>
      <c r="K38">
        <v>1970</v>
      </c>
      <c r="L38" t="s">
        <v>365</v>
      </c>
      <c r="M38" t="s">
        <v>366</v>
      </c>
      <c r="N38" t="s">
        <v>167</v>
      </c>
      <c r="O38" t="s">
        <v>32</v>
      </c>
      <c r="P38" t="s">
        <v>27</v>
      </c>
      <c r="Q38" t="s">
        <v>27</v>
      </c>
      <c r="R38" t="s">
        <v>33</v>
      </c>
      <c r="S38" t="s">
        <v>27</v>
      </c>
      <c r="T38" t="s">
        <v>31</v>
      </c>
      <c r="U38" t="s">
        <v>27</v>
      </c>
      <c r="V38" t="s">
        <v>27</v>
      </c>
      <c r="W38" t="s">
        <v>31</v>
      </c>
      <c r="X38" t="s">
        <v>47</v>
      </c>
      <c r="Y38" t="s">
        <v>367</v>
      </c>
    </row>
    <row r="39" spans="1:25" x14ac:dyDescent="0.25">
      <c r="A39">
        <v>8543</v>
      </c>
      <c r="B39" t="s">
        <v>368</v>
      </c>
      <c r="C39" t="s">
        <v>369</v>
      </c>
      <c r="D39">
        <v>4</v>
      </c>
      <c r="E39" t="s">
        <v>370</v>
      </c>
      <c r="F39" t="s">
        <v>371</v>
      </c>
      <c r="G39" t="e">
        <f>-olol</f>
        <v>#NAME?</v>
      </c>
      <c r="H39" t="s">
        <v>87</v>
      </c>
      <c r="I39" t="e">
        <f>-olol</f>
        <v>#NAME?</v>
      </c>
      <c r="J39">
        <v>1970</v>
      </c>
      <c r="K39">
        <v>1982</v>
      </c>
      <c r="L39" t="s">
        <v>372</v>
      </c>
      <c r="M39" t="s">
        <v>373</v>
      </c>
      <c r="N39" t="s">
        <v>374</v>
      </c>
      <c r="O39" t="s">
        <v>32</v>
      </c>
      <c r="P39" t="s">
        <v>31</v>
      </c>
      <c r="Q39" t="s">
        <v>27</v>
      </c>
      <c r="R39" t="s">
        <v>33</v>
      </c>
      <c r="S39" t="s">
        <v>27</v>
      </c>
      <c r="T39" t="s">
        <v>31</v>
      </c>
      <c r="U39" t="s">
        <v>27</v>
      </c>
      <c r="V39" t="s">
        <v>27</v>
      </c>
      <c r="W39" t="s">
        <v>27</v>
      </c>
      <c r="X39" t="s">
        <v>47</v>
      </c>
      <c r="Y39" t="s">
        <v>375</v>
      </c>
    </row>
    <row r="40" spans="1:25" x14ac:dyDescent="0.25">
      <c r="A40">
        <v>222203</v>
      </c>
      <c r="B40" t="s">
        <v>379</v>
      </c>
      <c r="C40" t="s">
        <v>380</v>
      </c>
      <c r="D40">
        <v>4</v>
      </c>
      <c r="E40" t="s">
        <v>381</v>
      </c>
      <c r="F40" t="s">
        <v>382</v>
      </c>
      <c r="G40" t="e">
        <f>-prazole</f>
        <v>#NAME?</v>
      </c>
      <c r="H40" t="s">
        <v>63</v>
      </c>
      <c r="I40" t="e">
        <f>-prazole</f>
        <v>#NAME?</v>
      </c>
      <c r="J40">
        <v>1995</v>
      </c>
      <c r="K40">
        <v>1999</v>
      </c>
      <c r="L40" t="s">
        <v>383</v>
      </c>
      <c r="M40" t="s">
        <v>384</v>
      </c>
      <c r="N40" t="s">
        <v>385</v>
      </c>
      <c r="O40" t="s">
        <v>32</v>
      </c>
      <c r="P40" t="s">
        <v>31</v>
      </c>
      <c r="Q40" t="s">
        <v>27</v>
      </c>
      <c r="R40" t="s">
        <v>33</v>
      </c>
      <c r="S40" t="s">
        <v>27</v>
      </c>
      <c r="T40" t="s">
        <v>31</v>
      </c>
      <c r="U40" t="s">
        <v>27</v>
      </c>
      <c r="V40" t="s">
        <v>27</v>
      </c>
      <c r="W40" t="s">
        <v>27</v>
      </c>
      <c r="X40" t="s">
        <v>47</v>
      </c>
      <c r="Y40" t="s">
        <v>386</v>
      </c>
    </row>
    <row r="41" spans="1:25" x14ac:dyDescent="0.25">
      <c r="A41">
        <v>675120</v>
      </c>
      <c r="B41" t="s">
        <v>387</v>
      </c>
      <c r="C41" t="s">
        <v>388</v>
      </c>
      <c r="D41">
        <v>4</v>
      </c>
      <c r="E41" t="s">
        <v>389</v>
      </c>
      <c r="F41" t="s">
        <v>390</v>
      </c>
      <c r="J41">
        <v>1990</v>
      </c>
      <c r="K41">
        <v>1990</v>
      </c>
      <c r="L41" t="s">
        <v>391</v>
      </c>
      <c r="M41" t="s">
        <v>392</v>
      </c>
      <c r="N41" t="s">
        <v>125</v>
      </c>
      <c r="O41" t="s">
        <v>32</v>
      </c>
      <c r="P41" t="s">
        <v>31</v>
      </c>
      <c r="Q41" t="s">
        <v>27</v>
      </c>
      <c r="R41" t="s">
        <v>35</v>
      </c>
      <c r="S41" t="s">
        <v>27</v>
      </c>
      <c r="T41" t="s">
        <v>31</v>
      </c>
      <c r="U41" t="s">
        <v>27</v>
      </c>
      <c r="V41" t="s">
        <v>27</v>
      </c>
      <c r="W41" t="s">
        <v>31</v>
      </c>
      <c r="X41" t="s">
        <v>47</v>
      </c>
      <c r="Y41" t="s">
        <v>393</v>
      </c>
    </row>
    <row r="42" spans="1:25" x14ac:dyDescent="0.25">
      <c r="A42">
        <v>675172</v>
      </c>
      <c r="B42" t="s">
        <v>394</v>
      </c>
      <c r="C42" t="s">
        <v>395</v>
      </c>
      <c r="D42">
        <v>4</v>
      </c>
      <c r="F42" t="s">
        <v>396</v>
      </c>
      <c r="G42" t="e">
        <f>-mycin</f>
        <v>#NAME?</v>
      </c>
      <c r="H42" t="s">
        <v>25</v>
      </c>
      <c r="I42" t="e">
        <f>-mycin</f>
        <v>#NAME?</v>
      </c>
      <c r="K42">
        <v>1982</v>
      </c>
      <c r="O42" t="s">
        <v>40</v>
      </c>
      <c r="P42" t="s">
        <v>27</v>
      </c>
      <c r="Q42" t="s">
        <v>27</v>
      </c>
      <c r="R42" t="s">
        <v>28</v>
      </c>
      <c r="S42" t="s">
        <v>27</v>
      </c>
      <c r="T42" t="s">
        <v>27</v>
      </c>
      <c r="U42" t="s">
        <v>31</v>
      </c>
      <c r="V42" t="s">
        <v>27</v>
      </c>
      <c r="W42" t="s">
        <v>27</v>
      </c>
      <c r="X42" t="s">
        <v>172</v>
      </c>
      <c r="Y42" t="s">
        <v>397</v>
      </c>
    </row>
    <row r="43" spans="1:25" x14ac:dyDescent="0.25">
      <c r="A43">
        <v>77207</v>
      </c>
      <c r="B43" t="s">
        <v>401</v>
      </c>
      <c r="C43" t="s">
        <v>402</v>
      </c>
      <c r="D43">
        <v>4</v>
      </c>
      <c r="E43" t="s">
        <v>403</v>
      </c>
      <c r="F43" t="s">
        <v>404</v>
      </c>
      <c r="J43">
        <v>1968</v>
      </c>
      <c r="K43">
        <v>1979</v>
      </c>
      <c r="L43" t="s">
        <v>405</v>
      </c>
      <c r="M43" t="s">
        <v>406</v>
      </c>
      <c r="N43" t="s">
        <v>407</v>
      </c>
      <c r="O43" t="s">
        <v>26</v>
      </c>
      <c r="P43" t="s">
        <v>31</v>
      </c>
      <c r="Q43" t="s">
        <v>27</v>
      </c>
      <c r="R43" t="s">
        <v>28</v>
      </c>
      <c r="S43" t="s">
        <v>27</v>
      </c>
      <c r="T43" t="s">
        <v>27</v>
      </c>
      <c r="U43" t="s">
        <v>31</v>
      </c>
      <c r="V43" t="s">
        <v>27</v>
      </c>
      <c r="W43" t="s">
        <v>31</v>
      </c>
      <c r="X43" t="s">
        <v>47</v>
      </c>
      <c r="Y43" t="s">
        <v>408</v>
      </c>
    </row>
    <row r="44" spans="1:25" x14ac:dyDescent="0.25">
      <c r="A44">
        <v>1376022</v>
      </c>
      <c r="B44" t="s">
        <v>409</v>
      </c>
      <c r="C44" t="s">
        <v>410</v>
      </c>
      <c r="D44">
        <v>4</v>
      </c>
      <c r="E44" t="s">
        <v>411</v>
      </c>
      <c r="F44" t="s">
        <v>412</v>
      </c>
      <c r="G44" t="e">
        <f>-tide</f>
        <v>#NAME?</v>
      </c>
      <c r="H44" t="s">
        <v>39</v>
      </c>
      <c r="I44" t="e">
        <f>-tide</f>
        <v>#NAME?</v>
      </c>
      <c r="J44">
        <v>1997</v>
      </c>
      <c r="K44">
        <v>2004</v>
      </c>
      <c r="L44" t="s">
        <v>413</v>
      </c>
      <c r="M44" t="s">
        <v>414</v>
      </c>
      <c r="O44" t="s">
        <v>40</v>
      </c>
      <c r="P44" t="s">
        <v>27</v>
      </c>
      <c r="Q44" t="s">
        <v>27</v>
      </c>
      <c r="R44" t="s">
        <v>28</v>
      </c>
      <c r="S44" t="s">
        <v>27</v>
      </c>
      <c r="T44" t="s">
        <v>27</v>
      </c>
      <c r="U44" t="s">
        <v>31</v>
      </c>
      <c r="V44" t="s">
        <v>27</v>
      </c>
      <c r="W44" t="s">
        <v>31</v>
      </c>
      <c r="X44" t="s">
        <v>172</v>
      </c>
      <c r="Y44" t="s">
        <v>415</v>
      </c>
    </row>
    <row r="45" spans="1:25" x14ac:dyDescent="0.25">
      <c r="A45">
        <v>1383627</v>
      </c>
      <c r="B45" t="s">
        <v>420</v>
      </c>
      <c r="C45" t="s">
        <v>421</v>
      </c>
      <c r="D45">
        <v>4</v>
      </c>
      <c r="F45" t="s">
        <v>422</v>
      </c>
      <c r="J45">
        <v>2012</v>
      </c>
      <c r="K45">
        <v>2013</v>
      </c>
      <c r="O45" t="s">
        <v>36</v>
      </c>
      <c r="P45" t="s">
        <v>27</v>
      </c>
      <c r="Q45" t="s">
        <v>27</v>
      </c>
      <c r="R45" t="s">
        <v>35</v>
      </c>
      <c r="S45" t="s">
        <v>27</v>
      </c>
      <c r="T45" t="s">
        <v>27</v>
      </c>
      <c r="U45" t="s">
        <v>31</v>
      </c>
      <c r="V45" t="s">
        <v>27</v>
      </c>
      <c r="W45" t="s">
        <v>27</v>
      </c>
      <c r="X45" t="s">
        <v>47</v>
      </c>
      <c r="Y45" t="s">
        <v>423</v>
      </c>
    </row>
    <row r="46" spans="1:25" x14ac:dyDescent="0.25">
      <c r="A46">
        <v>675373</v>
      </c>
      <c r="B46" t="s">
        <v>428</v>
      </c>
      <c r="C46" t="s">
        <v>429</v>
      </c>
      <c r="D46">
        <v>4</v>
      </c>
      <c r="F46" t="s">
        <v>266</v>
      </c>
      <c r="K46">
        <v>1987</v>
      </c>
      <c r="O46" t="s">
        <v>37</v>
      </c>
      <c r="P46" t="s">
        <v>27</v>
      </c>
      <c r="Q46" t="s">
        <v>27</v>
      </c>
      <c r="R46" t="s">
        <v>28</v>
      </c>
      <c r="S46" t="s">
        <v>27</v>
      </c>
      <c r="T46" t="s">
        <v>27</v>
      </c>
      <c r="U46" t="s">
        <v>31</v>
      </c>
      <c r="V46" t="s">
        <v>27</v>
      </c>
      <c r="W46" t="s">
        <v>27</v>
      </c>
      <c r="X46" t="s">
        <v>172</v>
      </c>
    </row>
    <row r="47" spans="1:25" x14ac:dyDescent="0.25">
      <c r="A47">
        <v>675471</v>
      </c>
      <c r="B47" t="s">
        <v>430</v>
      </c>
      <c r="C47" t="s">
        <v>431</v>
      </c>
      <c r="D47">
        <v>4</v>
      </c>
      <c r="F47" t="s">
        <v>432</v>
      </c>
      <c r="O47" t="s">
        <v>37</v>
      </c>
      <c r="P47" t="s">
        <v>27</v>
      </c>
      <c r="Q47" t="s">
        <v>27</v>
      </c>
      <c r="R47" t="s">
        <v>28</v>
      </c>
      <c r="S47" t="s">
        <v>27</v>
      </c>
      <c r="T47" t="s">
        <v>27</v>
      </c>
      <c r="U47" t="s">
        <v>31</v>
      </c>
      <c r="V47" t="s">
        <v>27</v>
      </c>
      <c r="W47" t="s">
        <v>27</v>
      </c>
      <c r="X47" t="s">
        <v>172</v>
      </c>
    </row>
    <row r="48" spans="1:25" x14ac:dyDescent="0.25">
      <c r="A48">
        <v>675543</v>
      </c>
      <c r="B48" t="s">
        <v>433</v>
      </c>
      <c r="C48" t="s">
        <v>434</v>
      </c>
      <c r="D48">
        <v>4</v>
      </c>
      <c r="F48" t="s">
        <v>266</v>
      </c>
      <c r="K48">
        <v>1980</v>
      </c>
      <c r="O48" t="s">
        <v>37</v>
      </c>
      <c r="P48" t="s">
        <v>27</v>
      </c>
      <c r="Q48" t="s">
        <v>27</v>
      </c>
      <c r="R48" t="s">
        <v>28</v>
      </c>
      <c r="S48" t="s">
        <v>27</v>
      </c>
      <c r="T48" t="s">
        <v>27</v>
      </c>
      <c r="U48" t="s">
        <v>31</v>
      </c>
      <c r="V48" t="s">
        <v>27</v>
      </c>
      <c r="W48" t="s">
        <v>27</v>
      </c>
      <c r="X48" t="s">
        <v>172</v>
      </c>
    </row>
    <row r="49" spans="1:25" x14ac:dyDescent="0.25">
      <c r="A49">
        <v>675560</v>
      </c>
      <c r="B49" t="s">
        <v>435</v>
      </c>
      <c r="C49" t="s">
        <v>436</v>
      </c>
      <c r="D49">
        <v>4</v>
      </c>
      <c r="F49" t="s">
        <v>266</v>
      </c>
      <c r="K49">
        <v>1980</v>
      </c>
      <c r="O49" t="s">
        <v>37</v>
      </c>
      <c r="P49" t="s">
        <v>27</v>
      </c>
      <c r="Q49" t="s">
        <v>27</v>
      </c>
      <c r="R49" t="s">
        <v>28</v>
      </c>
      <c r="S49" t="s">
        <v>27</v>
      </c>
      <c r="T49" t="s">
        <v>27</v>
      </c>
      <c r="U49" t="s">
        <v>31</v>
      </c>
      <c r="V49" t="s">
        <v>27</v>
      </c>
      <c r="W49" t="s">
        <v>27</v>
      </c>
      <c r="X49" t="s">
        <v>172</v>
      </c>
    </row>
    <row r="50" spans="1:25" x14ac:dyDescent="0.25">
      <c r="A50">
        <v>675783</v>
      </c>
      <c r="B50" t="s">
        <v>437</v>
      </c>
      <c r="C50" t="s">
        <v>438</v>
      </c>
      <c r="D50">
        <v>4</v>
      </c>
      <c r="G50" t="e">
        <f>-stim</f>
        <v>#NAME?</v>
      </c>
      <c r="H50" t="s">
        <v>439</v>
      </c>
      <c r="I50" t="e">
        <f>-stim</f>
        <v>#NAME?</v>
      </c>
      <c r="J50">
        <v>2007</v>
      </c>
      <c r="K50">
        <v>2008</v>
      </c>
      <c r="L50" t="s">
        <v>440</v>
      </c>
      <c r="M50" t="s">
        <v>441</v>
      </c>
      <c r="O50" t="s">
        <v>40</v>
      </c>
      <c r="P50" t="s">
        <v>27</v>
      </c>
      <c r="Q50" t="s">
        <v>27</v>
      </c>
      <c r="R50" t="s">
        <v>28</v>
      </c>
      <c r="S50" t="s">
        <v>27</v>
      </c>
      <c r="T50" t="s">
        <v>27</v>
      </c>
      <c r="U50" t="s">
        <v>31</v>
      </c>
      <c r="V50" t="s">
        <v>27</v>
      </c>
      <c r="W50" t="s">
        <v>27</v>
      </c>
      <c r="X50" t="s">
        <v>172</v>
      </c>
    </row>
    <row r="51" spans="1:25" x14ac:dyDescent="0.25">
      <c r="A51">
        <v>674647</v>
      </c>
      <c r="B51" t="s">
        <v>442</v>
      </c>
      <c r="C51" t="s">
        <v>443</v>
      </c>
      <c r="D51">
        <v>4</v>
      </c>
      <c r="F51" t="s">
        <v>444</v>
      </c>
      <c r="K51">
        <v>1974</v>
      </c>
      <c r="L51" t="s">
        <v>445</v>
      </c>
      <c r="M51" t="s">
        <v>446</v>
      </c>
      <c r="O51" t="s">
        <v>36</v>
      </c>
      <c r="P51" t="s">
        <v>27</v>
      </c>
      <c r="Q51" t="s">
        <v>27</v>
      </c>
      <c r="R51" t="s">
        <v>37</v>
      </c>
      <c r="S51" t="s">
        <v>27</v>
      </c>
      <c r="T51" t="s">
        <v>31</v>
      </c>
      <c r="U51" t="s">
        <v>27</v>
      </c>
      <c r="V51" t="s">
        <v>27</v>
      </c>
      <c r="W51" t="s">
        <v>27</v>
      </c>
      <c r="X51" t="s">
        <v>172</v>
      </c>
      <c r="Y51" t="s">
        <v>447</v>
      </c>
    </row>
    <row r="52" spans="1:25" x14ac:dyDescent="0.25">
      <c r="A52">
        <v>36864</v>
      </c>
      <c r="B52" t="s">
        <v>448</v>
      </c>
      <c r="C52" t="s">
        <v>449</v>
      </c>
      <c r="D52">
        <v>4</v>
      </c>
      <c r="F52" t="s">
        <v>353</v>
      </c>
      <c r="J52">
        <v>1965</v>
      </c>
      <c r="K52">
        <v>1966</v>
      </c>
      <c r="L52" t="s">
        <v>450</v>
      </c>
      <c r="M52" t="s">
        <v>451</v>
      </c>
      <c r="N52" t="s">
        <v>167</v>
      </c>
      <c r="O52" t="s">
        <v>32</v>
      </c>
      <c r="P52" t="s">
        <v>31</v>
      </c>
      <c r="Q52" t="s">
        <v>27</v>
      </c>
      <c r="R52" t="s">
        <v>35</v>
      </c>
      <c r="S52" t="s">
        <v>27</v>
      </c>
      <c r="T52" t="s">
        <v>31</v>
      </c>
      <c r="U52" t="s">
        <v>27</v>
      </c>
      <c r="V52" t="s">
        <v>27</v>
      </c>
      <c r="W52" t="s">
        <v>27</v>
      </c>
      <c r="X52" t="s">
        <v>47</v>
      </c>
      <c r="Y52" t="s">
        <v>452</v>
      </c>
    </row>
    <row r="53" spans="1:25" x14ac:dyDescent="0.25">
      <c r="A53">
        <v>127755</v>
      </c>
      <c r="B53" t="s">
        <v>454</v>
      </c>
      <c r="C53" t="s">
        <v>455</v>
      </c>
      <c r="D53">
        <v>4</v>
      </c>
      <c r="E53" t="s">
        <v>456</v>
      </c>
      <c r="F53" t="s">
        <v>457</v>
      </c>
      <c r="J53">
        <v>1963</v>
      </c>
      <c r="K53">
        <v>1964</v>
      </c>
      <c r="L53" t="s">
        <v>458</v>
      </c>
      <c r="M53" t="s">
        <v>459</v>
      </c>
      <c r="N53" t="s">
        <v>460</v>
      </c>
      <c r="O53" t="s">
        <v>32</v>
      </c>
      <c r="P53" t="s">
        <v>31</v>
      </c>
      <c r="Q53" t="s">
        <v>27</v>
      </c>
      <c r="R53" t="s">
        <v>35</v>
      </c>
      <c r="S53" t="s">
        <v>27</v>
      </c>
      <c r="T53" t="s">
        <v>31</v>
      </c>
      <c r="U53" t="s">
        <v>31</v>
      </c>
      <c r="V53" t="s">
        <v>27</v>
      </c>
      <c r="W53" t="s">
        <v>27</v>
      </c>
      <c r="X53" t="s">
        <v>47</v>
      </c>
      <c r="Y53" t="s">
        <v>461</v>
      </c>
    </row>
    <row r="54" spans="1:25" x14ac:dyDescent="0.25">
      <c r="A54">
        <v>674596</v>
      </c>
      <c r="B54" t="s">
        <v>462</v>
      </c>
      <c r="C54" t="s">
        <v>463</v>
      </c>
      <c r="D54">
        <v>4</v>
      </c>
      <c r="E54" t="s">
        <v>464</v>
      </c>
      <c r="F54" t="s">
        <v>465</v>
      </c>
      <c r="J54">
        <v>1992</v>
      </c>
      <c r="K54">
        <v>1996</v>
      </c>
      <c r="L54" t="s">
        <v>466</v>
      </c>
      <c r="M54" t="s">
        <v>467</v>
      </c>
      <c r="N54" t="s">
        <v>167</v>
      </c>
      <c r="O54" t="s">
        <v>26</v>
      </c>
      <c r="P54" t="s">
        <v>27</v>
      </c>
      <c r="Q54" t="s">
        <v>27</v>
      </c>
      <c r="R54" t="s">
        <v>28</v>
      </c>
      <c r="S54" t="s">
        <v>31</v>
      </c>
      <c r="T54" t="s">
        <v>27</v>
      </c>
      <c r="U54" t="s">
        <v>31</v>
      </c>
      <c r="V54" t="s">
        <v>27</v>
      </c>
      <c r="W54" t="s">
        <v>27</v>
      </c>
      <c r="X54" t="s">
        <v>47</v>
      </c>
      <c r="Y54" t="s">
        <v>468</v>
      </c>
    </row>
    <row r="55" spans="1:25" x14ac:dyDescent="0.25">
      <c r="A55">
        <v>1125</v>
      </c>
      <c r="B55" t="s">
        <v>469</v>
      </c>
      <c r="C55" t="s">
        <v>470</v>
      </c>
      <c r="D55">
        <v>4</v>
      </c>
      <c r="F55" t="s">
        <v>471</v>
      </c>
      <c r="G55" t="e">
        <f>-zolamide</f>
        <v>#NAME?</v>
      </c>
      <c r="H55" t="s">
        <v>472</v>
      </c>
      <c r="I55" t="e">
        <f>-zolamide</f>
        <v>#NAME?</v>
      </c>
      <c r="K55">
        <v>1953</v>
      </c>
      <c r="L55" t="s">
        <v>473</v>
      </c>
      <c r="M55" t="s">
        <v>474</v>
      </c>
      <c r="N55" t="s">
        <v>475</v>
      </c>
      <c r="O55" t="s">
        <v>32</v>
      </c>
      <c r="P55" t="s">
        <v>31</v>
      </c>
      <c r="Q55" t="s">
        <v>27</v>
      </c>
      <c r="R55" t="s">
        <v>35</v>
      </c>
      <c r="S55" t="s">
        <v>27</v>
      </c>
      <c r="T55" t="s">
        <v>31</v>
      </c>
      <c r="U55" t="s">
        <v>31</v>
      </c>
      <c r="V55" t="s">
        <v>27</v>
      </c>
      <c r="W55" t="s">
        <v>31</v>
      </c>
      <c r="X55" t="s">
        <v>47</v>
      </c>
      <c r="Y55" t="s">
        <v>476</v>
      </c>
    </row>
    <row r="56" spans="1:25" x14ac:dyDescent="0.25">
      <c r="A56">
        <v>2654</v>
      </c>
      <c r="B56" t="s">
        <v>477</v>
      </c>
      <c r="C56" t="s">
        <v>478</v>
      </c>
      <c r="D56">
        <v>4</v>
      </c>
      <c r="E56" t="s">
        <v>479</v>
      </c>
      <c r="F56" t="s">
        <v>480</v>
      </c>
      <c r="J56">
        <v>1963</v>
      </c>
      <c r="K56">
        <v>1967</v>
      </c>
      <c r="L56" t="s">
        <v>481</v>
      </c>
      <c r="M56" t="s">
        <v>482</v>
      </c>
      <c r="N56" t="s">
        <v>483</v>
      </c>
      <c r="O56" t="s">
        <v>32</v>
      </c>
      <c r="P56" t="s">
        <v>31</v>
      </c>
      <c r="Q56" t="s">
        <v>27</v>
      </c>
      <c r="R56" t="s">
        <v>35</v>
      </c>
      <c r="S56" t="s">
        <v>27</v>
      </c>
      <c r="T56" t="s">
        <v>31</v>
      </c>
      <c r="U56" t="s">
        <v>31</v>
      </c>
      <c r="V56" t="s">
        <v>27</v>
      </c>
      <c r="W56" t="s">
        <v>27</v>
      </c>
      <c r="X56" t="s">
        <v>47</v>
      </c>
      <c r="Y56" t="s">
        <v>484</v>
      </c>
    </row>
    <row r="57" spans="1:25" x14ac:dyDescent="0.25">
      <c r="A57">
        <v>675201</v>
      </c>
      <c r="B57" t="s">
        <v>486</v>
      </c>
      <c r="C57" t="s">
        <v>487</v>
      </c>
      <c r="D57">
        <v>4</v>
      </c>
      <c r="E57" t="s">
        <v>488</v>
      </c>
      <c r="F57" t="s">
        <v>489</v>
      </c>
      <c r="J57">
        <v>1962</v>
      </c>
      <c r="K57">
        <v>1974</v>
      </c>
      <c r="N57" t="s">
        <v>490</v>
      </c>
      <c r="O57" t="s">
        <v>32</v>
      </c>
      <c r="P57" t="s">
        <v>31</v>
      </c>
      <c r="Q57" t="s">
        <v>27</v>
      </c>
      <c r="R57" t="s">
        <v>33</v>
      </c>
      <c r="S57" t="s">
        <v>27</v>
      </c>
      <c r="T57" t="s">
        <v>27</v>
      </c>
      <c r="U57" t="s">
        <v>31</v>
      </c>
      <c r="V57" t="s">
        <v>31</v>
      </c>
      <c r="W57" t="s">
        <v>27</v>
      </c>
      <c r="X57" t="s">
        <v>172</v>
      </c>
      <c r="Y57" t="s">
        <v>491</v>
      </c>
    </row>
    <row r="58" spans="1:25" x14ac:dyDescent="0.25">
      <c r="A58">
        <v>675723</v>
      </c>
      <c r="B58" t="s">
        <v>492</v>
      </c>
      <c r="C58" t="s">
        <v>493</v>
      </c>
      <c r="D58">
        <v>4</v>
      </c>
      <c r="F58" t="s">
        <v>266</v>
      </c>
      <c r="G58" t="e">
        <f>-grel</f>
        <v>#NAME?</v>
      </c>
      <c r="H58" t="s">
        <v>55</v>
      </c>
      <c r="I58" t="e">
        <f>-grel</f>
        <v>#NAME?</v>
      </c>
      <c r="J58">
        <v>2004</v>
      </c>
      <c r="K58">
        <v>2009</v>
      </c>
      <c r="L58" t="s">
        <v>494</v>
      </c>
      <c r="M58" t="s">
        <v>495</v>
      </c>
      <c r="O58" t="s">
        <v>32</v>
      </c>
      <c r="P58" t="s">
        <v>31</v>
      </c>
      <c r="Q58" t="s">
        <v>27</v>
      </c>
      <c r="R58" t="s">
        <v>33</v>
      </c>
      <c r="S58" t="s">
        <v>31</v>
      </c>
      <c r="T58" t="s">
        <v>31</v>
      </c>
      <c r="U58" t="s">
        <v>27</v>
      </c>
      <c r="V58" t="s">
        <v>27</v>
      </c>
      <c r="W58" t="s">
        <v>31</v>
      </c>
      <c r="X58" t="s">
        <v>47</v>
      </c>
      <c r="Y58" t="s">
        <v>496</v>
      </c>
    </row>
    <row r="59" spans="1:25" x14ac:dyDescent="0.25">
      <c r="A59">
        <v>675715</v>
      </c>
      <c r="B59" t="s">
        <v>497</v>
      </c>
      <c r="C59" t="s">
        <v>498</v>
      </c>
      <c r="D59">
        <v>4</v>
      </c>
      <c r="E59" t="s">
        <v>499</v>
      </c>
      <c r="F59" t="s">
        <v>500</v>
      </c>
      <c r="J59">
        <v>2006</v>
      </c>
      <c r="K59">
        <v>2008</v>
      </c>
      <c r="L59" t="s">
        <v>501</v>
      </c>
      <c r="M59" t="s">
        <v>502</v>
      </c>
      <c r="O59" t="s">
        <v>32</v>
      </c>
      <c r="P59" t="s">
        <v>27</v>
      </c>
      <c r="Q59" t="s">
        <v>27</v>
      </c>
      <c r="R59" t="s">
        <v>28</v>
      </c>
      <c r="S59" t="s">
        <v>27</v>
      </c>
      <c r="T59" t="s">
        <v>31</v>
      </c>
      <c r="U59" t="s">
        <v>27</v>
      </c>
      <c r="V59" t="s">
        <v>27</v>
      </c>
      <c r="W59" t="s">
        <v>27</v>
      </c>
      <c r="X59" t="s">
        <v>47</v>
      </c>
      <c r="Y59" t="s">
        <v>503</v>
      </c>
    </row>
    <row r="60" spans="1:25" x14ac:dyDescent="0.25">
      <c r="A60">
        <v>320522</v>
      </c>
      <c r="B60" t="s">
        <v>504</v>
      </c>
      <c r="C60" t="s">
        <v>505</v>
      </c>
      <c r="D60">
        <v>4</v>
      </c>
      <c r="F60" t="s">
        <v>353</v>
      </c>
      <c r="K60">
        <v>2000</v>
      </c>
      <c r="L60" t="s">
        <v>506</v>
      </c>
      <c r="M60" t="s">
        <v>507</v>
      </c>
      <c r="O60" t="s">
        <v>32</v>
      </c>
      <c r="P60" t="s">
        <v>31</v>
      </c>
      <c r="Q60" t="s">
        <v>27</v>
      </c>
      <c r="R60" t="s">
        <v>35</v>
      </c>
      <c r="S60" t="s">
        <v>31</v>
      </c>
      <c r="T60" t="s">
        <v>31</v>
      </c>
      <c r="U60" t="s">
        <v>27</v>
      </c>
      <c r="V60" t="s">
        <v>27</v>
      </c>
      <c r="W60" t="s">
        <v>27</v>
      </c>
      <c r="X60" t="s">
        <v>47</v>
      </c>
      <c r="Y60" t="s">
        <v>508</v>
      </c>
    </row>
    <row r="61" spans="1:25" x14ac:dyDescent="0.25">
      <c r="A61">
        <v>188707</v>
      </c>
      <c r="B61" t="s">
        <v>509</v>
      </c>
      <c r="C61" t="s">
        <v>510</v>
      </c>
      <c r="D61">
        <v>4</v>
      </c>
      <c r="E61" t="s">
        <v>511</v>
      </c>
      <c r="F61" t="s">
        <v>512</v>
      </c>
      <c r="G61" t="e">
        <f>-pril</f>
        <v>#NAME?</v>
      </c>
      <c r="H61" t="s">
        <v>513</v>
      </c>
      <c r="I61" t="e">
        <f>-pril</f>
        <v>#NAME?</v>
      </c>
      <c r="J61">
        <v>1995</v>
      </c>
      <c r="K61">
        <v>1995</v>
      </c>
      <c r="L61" t="s">
        <v>514</v>
      </c>
      <c r="M61" t="s">
        <v>515</v>
      </c>
      <c r="N61" t="s">
        <v>516</v>
      </c>
      <c r="O61" t="s">
        <v>32</v>
      </c>
      <c r="P61" t="s">
        <v>31</v>
      </c>
      <c r="Q61" t="s">
        <v>27</v>
      </c>
      <c r="R61" t="s">
        <v>28</v>
      </c>
      <c r="S61" t="s">
        <v>31</v>
      </c>
      <c r="T61" t="s">
        <v>31</v>
      </c>
      <c r="U61" t="s">
        <v>27</v>
      </c>
      <c r="V61" t="s">
        <v>27</v>
      </c>
      <c r="W61" t="s">
        <v>31</v>
      </c>
      <c r="X61" t="s">
        <v>47</v>
      </c>
      <c r="Y61" t="s">
        <v>517</v>
      </c>
    </row>
    <row r="62" spans="1:25" x14ac:dyDescent="0.25">
      <c r="A62">
        <v>390990</v>
      </c>
      <c r="B62" t="s">
        <v>518</v>
      </c>
      <c r="C62" t="s">
        <v>519</v>
      </c>
      <c r="D62">
        <v>4</v>
      </c>
      <c r="E62" t="s">
        <v>520</v>
      </c>
      <c r="F62" t="s">
        <v>521</v>
      </c>
      <c r="G62" t="e">
        <f>-tide</f>
        <v>#NAME?</v>
      </c>
      <c r="H62" t="s">
        <v>39</v>
      </c>
      <c r="I62" t="e">
        <f>-tide</f>
        <v>#NAME?</v>
      </c>
      <c r="J62">
        <v>2003</v>
      </c>
      <c r="K62">
        <v>2005</v>
      </c>
      <c r="L62" t="s">
        <v>522</v>
      </c>
      <c r="M62" t="s">
        <v>523</v>
      </c>
      <c r="O62" t="s">
        <v>40</v>
      </c>
      <c r="P62" t="s">
        <v>27</v>
      </c>
      <c r="Q62" t="s">
        <v>27</v>
      </c>
      <c r="R62" t="s">
        <v>28</v>
      </c>
      <c r="S62" t="s">
        <v>27</v>
      </c>
      <c r="T62" t="s">
        <v>27</v>
      </c>
      <c r="U62" t="s">
        <v>31</v>
      </c>
      <c r="V62" t="s">
        <v>27</v>
      </c>
      <c r="W62" t="s">
        <v>31</v>
      </c>
      <c r="X62" t="s">
        <v>47</v>
      </c>
      <c r="Y62" t="s">
        <v>524</v>
      </c>
    </row>
    <row r="63" spans="1:25" x14ac:dyDescent="0.25">
      <c r="A63">
        <v>581814</v>
      </c>
      <c r="B63" t="s">
        <v>525</v>
      </c>
      <c r="C63" t="s">
        <v>526</v>
      </c>
      <c r="D63">
        <v>4</v>
      </c>
      <c r="F63" t="s">
        <v>527</v>
      </c>
      <c r="G63" t="e">
        <f>-oxin</f>
        <v>#NAME?</v>
      </c>
      <c r="H63" t="s">
        <v>528</v>
      </c>
      <c r="I63" t="e">
        <f>-oxin</f>
        <v>#NAME?</v>
      </c>
      <c r="K63">
        <v>1975</v>
      </c>
      <c r="L63" t="s">
        <v>529</v>
      </c>
      <c r="M63" t="s">
        <v>530</v>
      </c>
      <c r="N63" t="s">
        <v>193</v>
      </c>
      <c r="O63" t="s">
        <v>26</v>
      </c>
      <c r="P63" t="s">
        <v>27</v>
      </c>
      <c r="Q63" t="s">
        <v>27</v>
      </c>
      <c r="R63" t="s">
        <v>28</v>
      </c>
      <c r="S63" t="s">
        <v>27</v>
      </c>
      <c r="T63" t="s">
        <v>31</v>
      </c>
      <c r="U63" t="s">
        <v>31</v>
      </c>
      <c r="V63" t="s">
        <v>27</v>
      </c>
      <c r="W63" t="s">
        <v>27</v>
      </c>
      <c r="X63" t="s">
        <v>47</v>
      </c>
      <c r="Y63" t="s">
        <v>531</v>
      </c>
    </row>
    <row r="64" spans="1:25" x14ac:dyDescent="0.25">
      <c r="A64">
        <v>674409</v>
      </c>
      <c r="B64" t="s">
        <v>533</v>
      </c>
      <c r="C64" t="s">
        <v>534</v>
      </c>
      <c r="D64">
        <v>4</v>
      </c>
      <c r="F64" t="s">
        <v>535</v>
      </c>
      <c r="K64">
        <v>1985</v>
      </c>
      <c r="L64" t="s">
        <v>536</v>
      </c>
      <c r="M64" t="s">
        <v>537</v>
      </c>
      <c r="N64" t="s">
        <v>538</v>
      </c>
      <c r="O64" t="s">
        <v>32</v>
      </c>
      <c r="P64" t="s">
        <v>27</v>
      </c>
      <c r="Q64" t="s">
        <v>27</v>
      </c>
      <c r="R64" t="s">
        <v>37</v>
      </c>
      <c r="S64" t="s">
        <v>27</v>
      </c>
      <c r="T64" t="s">
        <v>31</v>
      </c>
      <c r="U64" t="s">
        <v>27</v>
      </c>
      <c r="V64" t="s">
        <v>27</v>
      </c>
      <c r="W64" t="s">
        <v>27</v>
      </c>
      <c r="X64" t="s">
        <v>47</v>
      </c>
      <c r="Y64" t="s">
        <v>539</v>
      </c>
    </row>
    <row r="65" spans="1:25" x14ac:dyDescent="0.25">
      <c r="A65">
        <v>48701</v>
      </c>
      <c r="B65" t="s">
        <v>541</v>
      </c>
      <c r="C65" t="s">
        <v>542</v>
      </c>
      <c r="D65">
        <v>4</v>
      </c>
      <c r="E65" t="s">
        <v>543</v>
      </c>
      <c r="F65" t="s">
        <v>544</v>
      </c>
      <c r="G65" t="e">
        <f>-vir</f>
        <v>#NAME?</v>
      </c>
      <c r="H65" t="s">
        <v>316</v>
      </c>
      <c r="I65" t="e">
        <f>-vir</f>
        <v>#NAME?</v>
      </c>
      <c r="J65">
        <v>1994</v>
      </c>
      <c r="K65">
        <v>1996</v>
      </c>
      <c r="L65" t="s">
        <v>545</v>
      </c>
      <c r="M65" t="s">
        <v>546</v>
      </c>
      <c r="N65" t="s">
        <v>61</v>
      </c>
      <c r="O65" t="s">
        <v>26</v>
      </c>
      <c r="P65" t="s">
        <v>31</v>
      </c>
      <c r="Q65" t="s">
        <v>27</v>
      </c>
      <c r="R65" t="s">
        <v>28</v>
      </c>
      <c r="S65" t="s">
        <v>27</v>
      </c>
      <c r="T65" t="s">
        <v>27</v>
      </c>
      <c r="U65" t="s">
        <v>31</v>
      </c>
      <c r="V65" t="s">
        <v>27</v>
      </c>
      <c r="W65" t="s">
        <v>31</v>
      </c>
      <c r="X65" t="s">
        <v>47</v>
      </c>
      <c r="Y65" t="s">
        <v>547</v>
      </c>
    </row>
    <row r="66" spans="1:25" x14ac:dyDescent="0.25">
      <c r="A66">
        <v>11305</v>
      </c>
      <c r="B66" t="s">
        <v>549</v>
      </c>
      <c r="C66" t="s">
        <v>550</v>
      </c>
      <c r="D66">
        <v>4</v>
      </c>
      <c r="F66" t="s">
        <v>551</v>
      </c>
      <c r="G66" t="e">
        <f>-stat</f>
        <v>#NAME?</v>
      </c>
      <c r="H66" t="s">
        <v>552</v>
      </c>
      <c r="I66" t="s">
        <v>553</v>
      </c>
      <c r="J66">
        <v>2005</v>
      </c>
      <c r="K66">
        <v>2006</v>
      </c>
      <c r="L66" t="s">
        <v>554</v>
      </c>
      <c r="M66" t="s">
        <v>555</v>
      </c>
      <c r="O66" t="s">
        <v>32</v>
      </c>
      <c r="P66" t="s">
        <v>31</v>
      </c>
      <c r="Q66" t="s">
        <v>27</v>
      </c>
      <c r="R66" t="s">
        <v>35</v>
      </c>
      <c r="S66" t="s">
        <v>27</v>
      </c>
      <c r="T66" t="s">
        <v>31</v>
      </c>
      <c r="U66" t="s">
        <v>27</v>
      </c>
      <c r="V66" t="s">
        <v>27</v>
      </c>
      <c r="W66" t="s">
        <v>27</v>
      </c>
      <c r="X66" t="s">
        <v>47</v>
      </c>
      <c r="Y66" t="s">
        <v>556</v>
      </c>
    </row>
    <row r="67" spans="1:25" x14ac:dyDescent="0.25">
      <c r="A67">
        <v>675477</v>
      </c>
      <c r="B67" t="s">
        <v>557</v>
      </c>
      <c r="C67" t="s">
        <v>558</v>
      </c>
      <c r="D67">
        <v>4</v>
      </c>
      <c r="F67" t="s">
        <v>559</v>
      </c>
      <c r="K67">
        <v>1958</v>
      </c>
      <c r="O67" t="s">
        <v>37</v>
      </c>
      <c r="P67" t="s">
        <v>27</v>
      </c>
      <c r="Q67" t="s">
        <v>27</v>
      </c>
      <c r="R67" t="s">
        <v>28</v>
      </c>
      <c r="S67" t="s">
        <v>27</v>
      </c>
      <c r="T67" t="s">
        <v>27</v>
      </c>
      <c r="U67" t="s">
        <v>27</v>
      </c>
      <c r="V67" t="s">
        <v>31</v>
      </c>
      <c r="W67" t="s">
        <v>27</v>
      </c>
      <c r="X67" t="s">
        <v>172</v>
      </c>
    </row>
    <row r="68" spans="1:25" x14ac:dyDescent="0.25">
      <c r="A68">
        <v>4775</v>
      </c>
      <c r="B68" t="s">
        <v>560</v>
      </c>
      <c r="C68" t="s">
        <v>561</v>
      </c>
      <c r="D68">
        <v>4</v>
      </c>
      <c r="F68" t="s">
        <v>562</v>
      </c>
      <c r="J68">
        <v>1989</v>
      </c>
      <c r="K68">
        <v>1990</v>
      </c>
      <c r="L68" t="s">
        <v>563</v>
      </c>
      <c r="M68" t="s">
        <v>564</v>
      </c>
      <c r="N68" t="s">
        <v>565</v>
      </c>
      <c r="O68" t="s">
        <v>32</v>
      </c>
      <c r="P68" t="s">
        <v>31</v>
      </c>
      <c r="Q68" t="s">
        <v>27</v>
      </c>
      <c r="R68" t="s">
        <v>28</v>
      </c>
      <c r="S68" t="s">
        <v>27</v>
      </c>
      <c r="T68" t="s">
        <v>27</v>
      </c>
      <c r="U68" t="s">
        <v>27</v>
      </c>
      <c r="V68" t="s">
        <v>31</v>
      </c>
      <c r="W68" t="s">
        <v>27</v>
      </c>
      <c r="X68" t="s">
        <v>47</v>
      </c>
      <c r="Y68" t="s">
        <v>566</v>
      </c>
    </row>
    <row r="69" spans="1:25" x14ac:dyDescent="0.25">
      <c r="A69">
        <v>52087</v>
      </c>
      <c r="B69" t="s">
        <v>567</v>
      </c>
      <c r="C69" t="s">
        <v>568</v>
      </c>
      <c r="D69">
        <v>4</v>
      </c>
      <c r="E69" t="s">
        <v>569</v>
      </c>
      <c r="F69" t="s">
        <v>171</v>
      </c>
      <c r="G69" t="e">
        <f>-lutamide</f>
        <v>#NAME?</v>
      </c>
      <c r="H69" t="s">
        <v>570</v>
      </c>
      <c r="I69" t="e">
        <f>-lutamide</f>
        <v>#NAME?</v>
      </c>
      <c r="J69">
        <v>1975</v>
      </c>
      <c r="K69">
        <v>1989</v>
      </c>
      <c r="L69" t="s">
        <v>571</v>
      </c>
      <c r="M69" t="s">
        <v>572</v>
      </c>
      <c r="O69" t="s">
        <v>32</v>
      </c>
      <c r="P69" t="s">
        <v>31</v>
      </c>
      <c r="Q69" t="s">
        <v>27</v>
      </c>
      <c r="R69" t="s">
        <v>35</v>
      </c>
      <c r="S69" t="s">
        <v>31</v>
      </c>
      <c r="T69" t="s">
        <v>31</v>
      </c>
      <c r="U69" t="s">
        <v>27</v>
      </c>
      <c r="V69" t="s">
        <v>27</v>
      </c>
      <c r="W69" t="s">
        <v>31</v>
      </c>
      <c r="X69" t="s">
        <v>47</v>
      </c>
      <c r="Y69" t="s">
        <v>573</v>
      </c>
    </row>
    <row r="70" spans="1:25" x14ac:dyDescent="0.25">
      <c r="A70">
        <v>345872</v>
      </c>
      <c r="B70" t="s">
        <v>576</v>
      </c>
      <c r="C70" t="s">
        <v>577</v>
      </c>
      <c r="D70">
        <v>4</v>
      </c>
      <c r="F70" t="s">
        <v>578</v>
      </c>
      <c r="J70">
        <v>1966</v>
      </c>
      <c r="N70" t="s">
        <v>579</v>
      </c>
      <c r="O70" t="s">
        <v>32</v>
      </c>
      <c r="P70" t="s">
        <v>27</v>
      </c>
      <c r="Q70" t="s">
        <v>27</v>
      </c>
      <c r="R70" t="s">
        <v>35</v>
      </c>
      <c r="S70" t="s">
        <v>27</v>
      </c>
      <c r="T70" t="s">
        <v>27</v>
      </c>
      <c r="U70" t="s">
        <v>27</v>
      </c>
      <c r="V70" t="s">
        <v>31</v>
      </c>
      <c r="W70" t="s">
        <v>27</v>
      </c>
      <c r="X70" t="s">
        <v>580</v>
      </c>
      <c r="Y70" t="s">
        <v>581</v>
      </c>
    </row>
    <row r="71" spans="1:25" x14ac:dyDescent="0.25">
      <c r="A71">
        <v>3345</v>
      </c>
      <c r="B71" t="s">
        <v>582</v>
      </c>
      <c r="C71" t="s">
        <v>583</v>
      </c>
      <c r="D71">
        <v>4</v>
      </c>
      <c r="F71" t="s">
        <v>584</v>
      </c>
      <c r="K71">
        <v>1985</v>
      </c>
      <c r="L71" t="s">
        <v>585</v>
      </c>
      <c r="M71" t="s">
        <v>586</v>
      </c>
      <c r="N71" t="s">
        <v>587</v>
      </c>
      <c r="O71" t="s">
        <v>32</v>
      </c>
      <c r="P71" t="s">
        <v>27</v>
      </c>
      <c r="Q71" t="s">
        <v>27</v>
      </c>
      <c r="R71" t="s">
        <v>28</v>
      </c>
      <c r="S71" t="s">
        <v>27</v>
      </c>
      <c r="T71" t="s">
        <v>27</v>
      </c>
      <c r="U71" t="s">
        <v>31</v>
      </c>
      <c r="V71" t="s">
        <v>27</v>
      </c>
      <c r="W71" t="s">
        <v>27</v>
      </c>
      <c r="X71" t="s">
        <v>47</v>
      </c>
      <c r="Y71" t="s">
        <v>588</v>
      </c>
    </row>
    <row r="72" spans="1:25" x14ac:dyDescent="0.25">
      <c r="A72">
        <v>85305</v>
      </c>
      <c r="B72" t="s">
        <v>589</v>
      </c>
      <c r="C72" t="s">
        <v>590</v>
      </c>
      <c r="D72">
        <v>4</v>
      </c>
      <c r="F72" t="s">
        <v>591</v>
      </c>
      <c r="J72">
        <v>2002</v>
      </c>
      <c r="K72">
        <v>2004</v>
      </c>
      <c r="L72" t="s">
        <v>592</v>
      </c>
      <c r="M72" t="s">
        <v>593</v>
      </c>
      <c r="O72" t="s">
        <v>32</v>
      </c>
      <c r="P72" t="s">
        <v>31</v>
      </c>
      <c r="Q72" t="s">
        <v>27</v>
      </c>
      <c r="R72" t="s">
        <v>28</v>
      </c>
      <c r="S72" t="s">
        <v>27</v>
      </c>
      <c r="T72" t="s">
        <v>31</v>
      </c>
      <c r="U72" t="s">
        <v>27</v>
      </c>
      <c r="V72" t="s">
        <v>27</v>
      </c>
      <c r="W72" t="s">
        <v>27</v>
      </c>
      <c r="X72" t="s">
        <v>47</v>
      </c>
      <c r="Y72" t="s">
        <v>594</v>
      </c>
    </row>
    <row r="73" spans="1:25" x14ac:dyDescent="0.25">
      <c r="A73">
        <v>558295</v>
      </c>
      <c r="B73" t="s">
        <v>596</v>
      </c>
      <c r="C73" t="s">
        <v>597</v>
      </c>
      <c r="D73">
        <v>4</v>
      </c>
      <c r="F73" t="s">
        <v>598</v>
      </c>
      <c r="G73" t="e">
        <f>-cillin</f>
        <v>#NAME?</v>
      </c>
      <c r="H73" t="s">
        <v>34</v>
      </c>
      <c r="I73" t="e">
        <f>-cillin</f>
        <v>#NAME?</v>
      </c>
      <c r="J73">
        <v>1976</v>
      </c>
      <c r="K73">
        <v>1981</v>
      </c>
      <c r="L73" t="s">
        <v>599</v>
      </c>
      <c r="M73" t="s">
        <v>600</v>
      </c>
      <c r="N73" t="s">
        <v>84</v>
      </c>
      <c r="O73" t="s">
        <v>26</v>
      </c>
      <c r="P73" t="s">
        <v>27</v>
      </c>
      <c r="Q73" t="s">
        <v>27</v>
      </c>
      <c r="R73" t="s">
        <v>28</v>
      </c>
      <c r="S73" t="s">
        <v>27</v>
      </c>
      <c r="T73" t="s">
        <v>27</v>
      </c>
      <c r="U73" t="s">
        <v>31</v>
      </c>
      <c r="V73" t="s">
        <v>27</v>
      </c>
      <c r="W73" t="s">
        <v>27</v>
      </c>
      <c r="X73" t="s">
        <v>172</v>
      </c>
      <c r="Y73" t="s">
        <v>601</v>
      </c>
    </row>
    <row r="74" spans="1:25" x14ac:dyDescent="0.25">
      <c r="A74">
        <v>674966</v>
      </c>
      <c r="B74" t="s">
        <v>602</v>
      </c>
      <c r="C74" t="s">
        <v>603</v>
      </c>
      <c r="D74">
        <v>4</v>
      </c>
      <c r="F74" t="s">
        <v>604</v>
      </c>
      <c r="K74">
        <v>1976</v>
      </c>
      <c r="N74" t="s">
        <v>605</v>
      </c>
      <c r="O74" t="s">
        <v>32</v>
      </c>
      <c r="P74" t="s">
        <v>27</v>
      </c>
      <c r="Q74" t="s">
        <v>27</v>
      </c>
      <c r="R74" t="s">
        <v>37</v>
      </c>
      <c r="S74" t="s">
        <v>27</v>
      </c>
      <c r="T74" t="s">
        <v>27</v>
      </c>
      <c r="U74" t="s">
        <v>27</v>
      </c>
      <c r="V74" t="s">
        <v>31</v>
      </c>
      <c r="W74" t="s">
        <v>27</v>
      </c>
      <c r="X74" t="s">
        <v>47</v>
      </c>
      <c r="Y74" t="s">
        <v>606</v>
      </c>
    </row>
    <row r="75" spans="1:25" x14ac:dyDescent="0.25">
      <c r="A75">
        <v>674934</v>
      </c>
      <c r="B75" t="s">
        <v>607</v>
      </c>
      <c r="C75" t="s">
        <v>608</v>
      </c>
      <c r="D75">
        <v>4</v>
      </c>
      <c r="F75" t="s">
        <v>609</v>
      </c>
      <c r="J75">
        <v>1992</v>
      </c>
      <c r="K75">
        <v>1991</v>
      </c>
      <c r="N75" t="s">
        <v>234</v>
      </c>
      <c r="O75" t="s">
        <v>36</v>
      </c>
      <c r="P75" t="s">
        <v>27</v>
      </c>
      <c r="Q75" t="s">
        <v>27</v>
      </c>
      <c r="R75" t="s">
        <v>37</v>
      </c>
      <c r="S75" t="s">
        <v>27</v>
      </c>
      <c r="T75" t="s">
        <v>27</v>
      </c>
      <c r="U75" t="s">
        <v>31</v>
      </c>
      <c r="V75" t="s">
        <v>27</v>
      </c>
      <c r="W75" t="s">
        <v>31</v>
      </c>
      <c r="X75" t="s">
        <v>47</v>
      </c>
    </row>
    <row r="76" spans="1:25" x14ac:dyDescent="0.25">
      <c r="A76">
        <v>231062</v>
      </c>
      <c r="B76" t="s">
        <v>611</v>
      </c>
      <c r="C76" t="s">
        <v>612</v>
      </c>
      <c r="D76">
        <v>4</v>
      </c>
      <c r="E76" t="s">
        <v>613</v>
      </c>
      <c r="F76" t="s">
        <v>614</v>
      </c>
      <c r="J76">
        <v>1961</v>
      </c>
      <c r="K76">
        <v>1987</v>
      </c>
      <c r="L76" t="s">
        <v>615</v>
      </c>
      <c r="M76" t="s">
        <v>616</v>
      </c>
      <c r="N76" t="s">
        <v>617</v>
      </c>
      <c r="O76" t="s">
        <v>32</v>
      </c>
      <c r="P76" t="s">
        <v>31</v>
      </c>
      <c r="Q76" t="s">
        <v>27</v>
      </c>
      <c r="R76" t="s">
        <v>35</v>
      </c>
      <c r="S76" t="s">
        <v>27</v>
      </c>
      <c r="T76" t="s">
        <v>31</v>
      </c>
      <c r="U76" t="s">
        <v>27</v>
      </c>
      <c r="V76" t="s">
        <v>27</v>
      </c>
      <c r="W76" t="s">
        <v>27</v>
      </c>
      <c r="X76" t="s">
        <v>172</v>
      </c>
      <c r="Y76" t="s">
        <v>618</v>
      </c>
    </row>
    <row r="77" spans="1:25" x14ac:dyDescent="0.25">
      <c r="A77">
        <v>699472</v>
      </c>
      <c r="B77" t="s">
        <v>637</v>
      </c>
      <c r="C77" t="s">
        <v>638</v>
      </c>
      <c r="D77">
        <v>4</v>
      </c>
      <c r="F77" t="s">
        <v>319</v>
      </c>
      <c r="K77">
        <v>1964</v>
      </c>
      <c r="N77" t="s">
        <v>84</v>
      </c>
      <c r="O77" t="s">
        <v>26</v>
      </c>
      <c r="P77" t="s">
        <v>27</v>
      </c>
      <c r="Q77" t="s">
        <v>27</v>
      </c>
      <c r="R77" t="s">
        <v>28</v>
      </c>
      <c r="S77" t="s">
        <v>27</v>
      </c>
      <c r="T77" t="s">
        <v>31</v>
      </c>
      <c r="U77" t="s">
        <v>27</v>
      </c>
      <c r="V77" t="s">
        <v>27</v>
      </c>
      <c r="W77" t="s">
        <v>27</v>
      </c>
      <c r="X77" t="s">
        <v>172</v>
      </c>
      <c r="Y77" t="s">
        <v>639</v>
      </c>
    </row>
    <row r="78" spans="1:25" x14ac:dyDescent="0.25">
      <c r="A78">
        <v>1383538</v>
      </c>
      <c r="B78" t="s">
        <v>642</v>
      </c>
      <c r="C78" t="s">
        <v>643</v>
      </c>
      <c r="D78">
        <v>4</v>
      </c>
      <c r="E78" t="s">
        <v>644</v>
      </c>
      <c r="F78" t="s">
        <v>645</v>
      </c>
      <c r="G78" t="e">
        <f>-tide</f>
        <v>#NAME?</v>
      </c>
      <c r="H78" t="s">
        <v>39</v>
      </c>
      <c r="I78" t="e">
        <f>-tide</f>
        <v>#NAME?</v>
      </c>
      <c r="J78">
        <v>2005</v>
      </c>
      <c r="K78">
        <v>2012</v>
      </c>
      <c r="L78" t="s">
        <v>646</v>
      </c>
      <c r="M78" t="s">
        <v>647</v>
      </c>
      <c r="O78" t="s">
        <v>40</v>
      </c>
      <c r="P78" t="s">
        <v>27</v>
      </c>
      <c r="Q78" t="s">
        <v>27</v>
      </c>
      <c r="R78" t="s">
        <v>28</v>
      </c>
      <c r="S78" t="s">
        <v>27</v>
      </c>
      <c r="T78" t="s">
        <v>31</v>
      </c>
      <c r="U78" t="s">
        <v>27</v>
      </c>
      <c r="V78" t="s">
        <v>27</v>
      </c>
      <c r="W78" t="s">
        <v>31</v>
      </c>
      <c r="X78" t="s">
        <v>47</v>
      </c>
      <c r="Y78" t="s">
        <v>648</v>
      </c>
    </row>
    <row r="79" spans="1:25" x14ac:dyDescent="0.25">
      <c r="A79">
        <v>675552</v>
      </c>
      <c r="B79" t="s">
        <v>651</v>
      </c>
      <c r="C79" t="s">
        <v>652</v>
      </c>
      <c r="D79">
        <v>4</v>
      </c>
      <c r="F79" t="s">
        <v>653</v>
      </c>
      <c r="G79" t="s">
        <v>654</v>
      </c>
      <c r="H79" t="s">
        <v>655</v>
      </c>
      <c r="I79" t="s">
        <v>654</v>
      </c>
      <c r="K79">
        <v>1999</v>
      </c>
      <c r="O79" t="s">
        <v>32</v>
      </c>
      <c r="P79" t="s">
        <v>27</v>
      </c>
      <c r="Q79" t="s">
        <v>27</v>
      </c>
      <c r="R79" t="s">
        <v>28</v>
      </c>
      <c r="S79" t="s">
        <v>27</v>
      </c>
      <c r="T79" t="s">
        <v>31</v>
      </c>
      <c r="U79" t="s">
        <v>27</v>
      </c>
      <c r="V79" t="s">
        <v>31</v>
      </c>
      <c r="W79" t="s">
        <v>31</v>
      </c>
      <c r="X79" t="s">
        <v>47</v>
      </c>
    </row>
    <row r="80" spans="1:25" x14ac:dyDescent="0.25">
      <c r="A80">
        <v>675411</v>
      </c>
      <c r="B80" t="s">
        <v>656</v>
      </c>
      <c r="C80" t="s">
        <v>657</v>
      </c>
      <c r="D80">
        <v>4</v>
      </c>
      <c r="F80" t="s">
        <v>658</v>
      </c>
      <c r="J80">
        <v>1966</v>
      </c>
      <c r="K80">
        <v>1976</v>
      </c>
      <c r="N80" t="s">
        <v>293</v>
      </c>
      <c r="O80" t="s">
        <v>37</v>
      </c>
      <c r="P80" t="s">
        <v>27</v>
      </c>
      <c r="Q80" t="s">
        <v>27</v>
      </c>
      <c r="R80" t="s">
        <v>28</v>
      </c>
      <c r="S80" t="s">
        <v>27</v>
      </c>
      <c r="T80" t="s">
        <v>27</v>
      </c>
      <c r="U80" t="s">
        <v>31</v>
      </c>
      <c r="V80" t="s">
        <v>27</v>
      </c>
      <c r="W80" t="s">
        <v>27</v>
      </c>
      <c r="X80" t="s">
        <v>172</v>
      </c>
    </row>
    <row r="81" spans="1:25" x14ac:dyDescent="0.25">
      <c r="A81">
        <v>675595</v>
      </c>
      <c r="B81" t="s">
        <v>659</v>
      </c>
      <c r="C81" t="s">
        <v>660</v>
      </c>
      <c r="D81">
        <v>4</v>
      </c>
      <c r="F81" t="s">
        <v>338</v>
      </c>
      <c r="K81">
        <v>1982</v>
      </c>
      <c r="O81" t="s">
        <v>37</v>
      </c>
      <c r="P81" t="s">
        <v>27</v>
      </c>
      <c r="Q81" t="s">
        <v>27</v>
      </c>
      <c r="R81" t="s">
        <v>28</v>
      </c>
      <c r="S81" t="s">
        <v>27</v>
      </c>
      <c r="T81" t="s">
        <v>27</v>
      </c>
      <c r="U81" t="s">
        <v>31</v>
      </c>
      <c r="V81" t="s">
        <v>27</v>
      </c>
      <c r="W81" t="s">
        <v>27</v>
      </c>
      <c r="X81" t="s">
        <v>172</v>
      </c>
    </row>
    <row r="82" spans="1:25" x14ac:dyDescent="0.25">
      <c r="A82">
        <v>16505</v>
      </c>
      <c r="B82" t="s">
        <v>661</v>
      </c>
      <c r="C82" t="s">
        <v>662</v>
      </c>
      <c r="D82">
        <v>4</v>
      </c>
      <c r="F82" t="s">
        <v>663</v>
      </c>
      <c r="K82">
        <v>1957</v>
      </c>
      <c r="L82" t="s">
        <v>664</v>
      </c>
      <c r="M82" t="s">
        <v>665</v>
      </c>
      <c r="N82" t="s">
        <v>76</v>
      </c>
      <c r="O82" t="s">
        <v>32</v>
      </c>
      <c r="P82" t="s">
        <v>31</v>
      </c>
      <c r="Q82" t="s">
        <v>27</v>
      </c>
      <c r="R82" t="s">
        <v>35</v>
      </c>
      <c r="S82" t="s">
        <v>27</v>
      </c>
      <c r="T82" t="s">
        <v>31</v>
      </c>
      <c r="U82" t="s">
        <v>31</v>
      </c>
      <c r="V82" t="s">
        <v>27</v>
      </c>
      <c r="W82" t="s">
        <v>31</v>
      </c>
      <c r="X82" t="s">
        <v>47</v>
      </c>
      <c r="Y82" t="s">
        <v>666</v>
      </c>
    </row>
    <row r="83" spans="1:25" x14ac:dyDescent="0.25">
      <c r="A83">
        <v>675144</v>
      </c>
      <c r="B83" t="s">
        <v>667</v>
      </c>
      <c r="C83" t="s">
        <v>668</v>
      </c>
      <c r="D83">
        <v>4</v>
      </c>
      <c r="F83" t="s">
        <v>669</v>
      </c>
      <c r="G83" t="e">
        <f>-caine</f>
        <v>#NAME?</v>
      </c>
      <c r="H83" t="s">
        <v>79</v>
      </c>
      <c r="I83" t="e">
        <f>-caine</f>
        <v>#NAME?</v>
      </c>
      <c r="J83">
        <v>1998</v>
      </c>
      <c r="K83">
        <v>1999</v>
      </c>
      <c r="L83" t="s">
        <v>670</v>
      </c>
      <c r="M83" t="s">
        <v>671</v>
      </c>
      <c r="O83" t="s">
        <v>32</v>
      </c>
      <c r="P83" t="s">
        <v>31</v>
      </c>
      <c r="Q83" t="s">
        <v>27</v>
      </c>
      <c r="R83" t="s">
        <v>28</v>
      </c>
      <c r="S83" t="s">
        <v>27</v>
      </c>
      <c r="T83" t="s">
        <v>27</v>
      </c>
      <c r="U83" t="s">
        <v>31</v>
      </c>
      <c r="V83" t="s">
        <v>27</v>
      </c>
      <c r="W83" t="s">
        <v>27</v>
      </c>
      <c r="X83" t="s">
        <v>172</v>
      </c>
      <c r="Y83" t="s">
        <v>672</v>
      </c>
    </row>
    <row r="84" spans="1:25" x14ac:dyDescent="0.25">
      <c r="A84">
        <v>555972</v>
      </c>
      <c r="B84" t="s">
        <v>673</v>
      </c>
      <c r="C84" t="s">
        <v>674</v>
      </c>
      <c r="D84">
        <v>4</v>
      </c>
      <c r="E84" t="s">
        <v>675</v>
      </c>
      <c r="F84" t="s">
        <v>676</v>
      </c>
      <c r="J84">
        <v>1967</v>
      </c>
      <c r="K84">
        <v>1971</v>
      </c>
      <c r="L84" t="s">
        <v>677</v>
      </c>
      <c r="M84" t="s">
        <v>678</v>
      </c>
      <c r="N84" t="s">
        <v>84</v>
      </c>
      <c r="O84" t="s">
        <v>26</v>
      </c>
      <c r="P84" t="s">
        <v>31</v>
      </c>
      <c r="Q84" t="s">
        <v>27</v>
      </c>
      <c r="R84" t="s">
        <v>28</v>
      </c>
      <c r="S84" t="s">
        <v>27</v>
      </c>
      <c r="T84" t="s">
        <v>31</v>
      </c>
      <c r="U84" t="s">
        <v>27</v>
      </c>
      <c r="V84" t="s">
        <v>27</v>
      </c>
      <c r="W84" t="s">
        <v>31</v>
      </c>
      <c r="X84" t="s">
        <v>47</v>
      </c>
      <c r="Y84" t="s">
        <v>679</v>
      </c>
    </row>
    <row r="85" spans="1:25" x14ac:dyDescent="0.25">
      <c r="A85">
        <v>264400</v>
      </c>
      <c r="B85" t="s">
        <v>683</v>
      </c>
      <c r="C85" t="s">
        <v>684</v>
      </c>
      <c r="D85">
        <v>4</v>
      </c>
      <c r="F85" t="s">
        <v>685</v>
      </c>
      <c r="K85">
        <v>1988</v>
      </c>
      <c r="L85" t="s">
        <v>686</v>
      </c>
      <c r="M85" t="s">
        <v>687</v>
      </c>
      <c r="O85" t="s">
        <v>32</v>
      </c>
      <c r="P85" t="s">
        <v>31</v>
      </c>
      <c r="Q85" t="s">
        <v>27</v>
      </c>
      <c r="R85" t="s">
        <v>33</v>
      </c>
      <c r="S85" t="s">
        <v>27</v>
      </c>
      <c r="T85" t="s">
        <v>31</v>
      </c>
      <c r="U85" t="s">
        <v>27</v>
      </c>
      <c r="V85" t="s">
        <v>27</v>
      </c>
      <c r="W85" t="s">
        <v>27</v>
      </c>
      <c r="X85" t="s">
        <v>47</v>
      </c>
      <c r="Y85" t="s">
        <v>688</v>
      </c>
    </row>
    <row r="86" spans="1:25" x14ac:dyDescent="0.25">
      <c r="A86">
        <v>675280</v>
      </c>
      <c r="B86" t="s">
        <v>689</v>
      </c>
      <c r="C86" t="s">
        <v>690</v>
      </c>
      <c r="D86">
        <v>4</v>
      </c>
      <c r="F86" t="s">
        <v>691</v>
      </c>
      <c r="K86">
        <v>1982</v>
      </c>
      <c r="N86" t="s">
        <v>104</v>
      </c>
      <c r="O86" t="s">
        <v>32</v>
      </c>
      <c r="P86" t="s">
        <v>31</v>
      </c>
      <c r="Q86" t="s">
        <v>27</v>
      </c>
      <c r="R86" t="s">
        <v>33</v>
      </c>
      <c r="S86" t="s">
        <v>27</v>
      </c>
      <c r="T86" t="s">
        <v>27</v>
      </c>
      <c r="U86" t="s">
        <v>31</v>
      </c>
      <c r="V86" t="s">
        <v>27</v>
      </c>
      <c r="W86" t="s">
        <v>27</v>
      </c>
      <c r="X86" t="s">
        <v>172</v>
      </c>
      <c r="Y86" t="s">
        <v>692</v>
      </c>
    </row>
    <row r="87" spans="1:25" x14ac:dyDescent="0.25">
      <c r="A87">
        <v>674804</v>
      </c>
      <c r="B87" t="s">
        <v>693</v>
      </c>
      <c r="C87" t="s">
        <v>694</v>
      </c>
      <c r="D87">
        <v>4</v>
      </c>
      <c r="F87" t="s">
        <v>695</v>
      </c>
      <c r="G87" t="s">
        <v>635</v>
      </c>
      <c r="H87" t="s">
        <v>636</v>
      </c>
      <c r="I87" t="s">
        <v>635</v>
      </c>
      <c r="J87">
        <v>1962</v>
      </c>
      <c r="K87">
        <v>1982</v>
      </c>
      <c r="L87" t="s">
        <v>696</v>
      </c>
      <c r="M87" t="s">
        <v>697</v>
      </c>
      <c r="N87" t="s">
        <v>198</v>
      </c>
      <c r="O87" t="s">
        <v>26</v>
      </c>
      <c r="P87" t="s">
        <v>31</v>
      </c>
      <c r="Q87" t="s">
        <v>27</v>
      </c>
      <c r="R87" t="s">
        <v>28</v>
      </c>
      <c r="S87" t="s">
        <v>27</v>
      </c>
      <c r="T87" t="s">
        <v>31</v>
      </c>
      <c r="U87" t="s">
        <v>27</v>
      </c>
      <c r="V87" t="s">
        <v>27</v>
      </c>
      <c r="W87" t="s">
        <v>27</v>
      </c>
      <c r="X87" t="s">
        <v>172</v>
      </c>
      <c r="Y87" t="s">
        <v>698</v>
      </c>
    </row>
    <row r="88" spans="1:25" x14ac:dyDescent="0.25">
      <c r="A88">
        <v>675545</v>
      </c>
      <c r="B88" t="s">
        <v>699</v>
      </c>
      <c r="C88" t="s">
        <v>700</v>
      </c>
      <c r="D88">
        <v>4</v>
      </c>
      <c r="E88" t="s">
        <v>701</v>
      </c>
      <c r="F88" t="s">
        <v>702</v>
      </c>
      <c r="G88" t="e">
        <f>-ase</f>
        <v>#NAME?</v>
      </c>
      <c r="H88" t="s">
        <v>620</v>
      </c>
      <c r="I88" t="e">
        <f>-ase</f>
        <v>#NAME?</v>
      </c>
      <c r="J88">
        <v>2005</v>
      </c>
      <c r="K88">
        <v>2005</v>
      </c>
      <c r="L88" t="s">
        <v>703</v>
      </c>
      <c r="M88" t="s">
        <v>704</v>
      </c>
      <c r="O88" t="s">
        <v>621</v>
      </c>
      <c r="P88" t="s">
        <v>27</v>
      </c>
      <c r="Q88" t="s">
        <v>27</v>
      </c>
      <c r="R88" t="s">
        <v>28</v>
      </c>
      <c r="S88" t="s">
        <v>27</v>
      </c>
      <c r="T88" t="s">
        <v>27</v>
      </c>
      <c r="U88" t="s">
        <v>31</v>
      </c>
      <c r="V88" t="s">
        <v>27</v>
      </c>
      <c r="W88" t="s">
        <v>27</v>
      </c>
      <c r="X88" t="s">
        <v>47</v>
      </c>
    </row>
    <row r="89" spans="1:25" x14ac:dyDescent="0.25">
      <c r="A89">
        <v>96107</v>
      </c>
      <c r="B89" t="s">
        <v>705</v>
      </c>
      <c r="C89" t="s">
        <v>706</v>
      </c>
      <c r="D89">
        <v>4</v>
      </c>
      <c r="E89" t="s">
        <v>707</v>
      </c>
      <c r="F89" t="s">
        <v>146</v>
      </c>
      <c r="J89">
        <v>2011</v>
      </c>
      <c r="K89">
        <v>2012</v>
      </c>
      <c r="O89" t="s">
        <v>32</v>
      </c>
      <c r="P89" t="s">
        <v>31</v>
      </c>
      <c r="Q89" t="s">
        <v>27</v>
      </c>
      <c r="R89" t="s">
        <v>35</v>
      </c>
      <c r="S89" t="s">
        <v>27</v>
      </c>
      <c r="T89" t="s">
        <v>31</v>
      </c>
      <c r="U89" t="s">
        <v>27</v>
      </c>
      <c r="V89" t="s">
        <v>27</v>
      </c>
      <c r="W89" t="s">
        <v>31</v>
      </c>
      <c r="X89" t="s">
        <v>47</v>
      </c>
      <c r="Y89" t="s">
        <v>708</v>
      </c>
    </row>
    <row r="90" spans="1:25" x14ac:dyDescent="0.25">
      <c r="A90">
        <v>247401</v>
      </c>
      <c r="B90" t="s">
        <v>709</v>
      </c>
      <c r="C90" t="s">
        <v>710</v>
      </c>
      <c r="D90">
        <v>4</v>
      </c>
      <c r="F90" t="s">
        <v>711</v>
      </c>
      <c r="G90" t="e">
        <f>-ium</f>
        <v>#NAME?</v>
      </c>
      <c r="H90" t="s">
        <v>67</v>
      </c>
      <c r="I90" t="e">
        <f>-ium</f>
        <v>#NAME?</v>
      </c>
      <c r="K90">
        <v>1982</v>
      </c>
      <c r="O90" t="s">
        <v>32</v>
      </c>
      <c r="P90" t="s">
        <v>31</v>
      </c>
      <c r="Q90" t="s">
        <v>27</v>
      </c>
      <c r="R90" t="s">
        <v>35</v>
      </c>
      <c r="S90" t="s">
        <v>27</v>
      </c>
      <c r="T90" t="s">
        <v>27</v>
      </c>
      <c r="U90" t="s">
        <v>31</v>
      </c>
      <c r="V90" t="s">
        <v>27</v>
      </c>
      <c r="W90" t="s">
        <v>27</v>
      </c>
      <c r="X90" t="s">
        <v>172</v>
      </c>
      <c r="Y90" t="s">
        <v>712</v>
      </c>
    </row>
    <row r="91" spans="1:25" x14ac:dyDescent="0.25">
      <c r="A91">
        <v>675537</v>
      </c>
      <c r="B91" t="s">
        <v>714</v>
      </c>
      <c r="C91" t="s">
        <v>715</v>
      </c>
      <c r="D91">
        <v>4</v>
      </c>
      <c r="F91" t="s">
        <v>285</v>
      </c>
      <c r="G91" t="e">
        <f>-bulin</f>
        <v>#NAME?</v>
      </c>
      <c r="H91" t="s">
        <v>682</v>
      </c>
      <c r="I91" t="e">
        <f>-bulin</f>
        <v>#NAME?</v>
      </c>
      <c r="J91">
        <v>1971</v>
      </c>
      <c r="K91">
        <v>1982</v>
      </c>
      <c r="N91" t="s">
        <v>716</v>
      </c>
      <c r="O91" t="s">
        <v>37</v>
      </c>
      <c r="P91" t="s">
        <v>27</v>
      </c>
      <c r="Q91" t="s">
        <v>27</v>
      </c>
      <c r="R91" t="s">
        <v>28</v>
      </c>
      <c r="S91" t="s">
        <v>27</v>
      </c>
      <c r="T91" t="s">
        <v>31</v>
      </c>
      <c r="U91" t="s">
        <v>27</v>
      </c>
      <c r="V91" t="s">
        <v>27</v>
      </c>
      <c r="W91" t="s">
        <v>27</v>
      </c>
      <c r="X91" t="s">
        <v>172</v>
      </c>
    </row>
    <row r="92" spans="1:25" x14ac:dyDescent="0.25">
      <c r="A92">
        <v>3799</v>
      </c>
      <c r="B92" t="s">
        <v>718</v>
      </c>
      <c r="C92" t="s">
        <v>719</v>
      </c>
      <c r="D92">
        <v>4</v>
      </c>
      <c r="E92" t="s">
        <v>720</v>
      </c>
      <c r="F92" t="s">
        <v>721</v>
      </c>
      <c r="J92">
        <v>1967</v>
      </c>
      <c r="K92">
        <v>1974</v>
      </c>
      <c r="L92" t="s">
        <v>722</v>
      </c>
      <c r="M92" t="s">
        <v>723</v>
      </c>
      <c r="N92" t="s">
        <v>76</v>
      </c>
      <c r="O92" t="s">
        <v>32</v>
      </c>
      <c r="P92" t="s">
        <v>31</v>
      </c>
      <c r="Q92" t="s">
        <v>27</v>
      </c>
      <c r="R92" t="s">
        <v>33</v>
      </c>
      <c r="S92" t="s">
        <v>27</v>
      </c>
      <c r="T92" t="s">
        <v>31</v>
      </c>
      <c r="U92" t="s">
        <v>27</v>
      </c>
      <c r="V92" t="s">
        <v>27</v>
      </c>
      <c r="W92" t="s">
        <v>27</v>
      </c>
      <c r="X92" t="s">
        <v>172</v>
      </c>
      <c r="Y92" t="s">
        <v>724</v>
      </c>
    </row>
    <row r="93" spans="1:25" x14ac:dyDescent="0.25">
      <c r="A93">
        <v>675292</v>
      </c>
      <c r="B93" t="s">
        <v>725</v>
      </c>
      <c r="C93" t="s">
        <v>726</v>
      </c>
      <c r="D93">
        <v>4</v>
      </c>
      <c r="F93" t="s">
        <v>727</v>
      </c>
      <c r="K93">
        <v>1960</v>
      </c>
      <c r="N93" t="s">
        <v>728</v>
      </c>
      <c r="O93" t="s">
        <v>32</v>
      </c>
      <c r="P93" t="s">
        <v>31</v>
      </c>
      <c r="Q93" t="s">
        <v>27</v>
      </c>
      <c r="R93" t="s">
        <v>35</v>
      </c>
      <c r="S93" t="s">
        <v>27</v>
      </c>
      <c r="T93" t="s">
        <v>27</v>
      </c>
      <c r="U93" t="s">
        <v>27</v>
      </c>
      <c r="V93" t="s">
        <v>31</v>
      </c>
      <c r="W93" t="s">
        <v>27</v>
      </c>
      <c r="X93" t="s">
        <v>47</v>
      </c>
      <c r="Y93" t="s">
        <v>729</v>
      </c>
    </row>
    <row r="94" spans="1:25" x14ac:dyDescent="0.25">
      <c r="A94">
        <v>8417</v>
      </c>
      <c r="B94" t="s">
        <v>730</v>
      </c>
      <c r="C94" t="s">
        <v>731</v>
      </c>
      <c r="D94">
        <v>4</v>
      </c>
      <c r="F94" t="s">
        <v>732</v>
      </c>
      <c r="K94">
        <v>1959</v>
      </c>
      <c r="L94" t="s">
        <v>733</v>
      </c>
      <c r="M94" t="s">
        <v>734</v>
      </c>
      <c r="N94" t="s">
        <v>735</v>
      </c>
      <c r="O94" t="s">
        <v>32</v>
      </c>
      <c r="P94" t="s">
        <v>31</v>
      </c>
      <c r="Q94" t="s">
        <v>27</v>
      </c>
      <c r="R94" t="s">
        <v>33</v>
      </c>
      <c r="S94" t="s">
        <v>31</v>
      </c>
      <c r="T94" t="s">
        <v>31</v>
      </c>
      <c r="U94" t="s">
        <v>31</v>
      </c>
      <c r="V94" t="s">
        <v>27</v>
      </c>
      <c r="W94" t="s">
        <v>27</v>
      </c>
      <c r="X94" t="s">
        <v>47</v>
      </c>
      <c r="Y94" t="s">
        <v>736</v>
      </c>
    </row>
    <row r="95" spans="1:25" x14ac:dyDescent="0.25">
      <c r="A95">
        <v>2223</v>
      </c>
      <c r="B95" t="s">
        <v>737</v>
      </c>
      <c r="C95" t="s">
        <v>738</v>
      </c>
      <c r="D95">
        <v>4</v>
      </c>
      <c r="E95" t="s">
        <v>739</v>
      </c>
      <c r="F95" t="s">
        <v>740</v>
      </c>
      <c r="G95" t="e">
        <f>-oxetine</f>
        <v>#NAME?</v>
      </c>
      <c r="H95" t="s">
        <v>741</v>
      </c>
      <c r="I95" t="e">
        <f>-oxetine</f>
        <v>#NAME?</v>
      </c>
      <c r="J95">
        <v>1975</v>
      </c>
      <c r="K95">
        <v>1987</v>
      </c>
      <c r="L95" t="s">
        <v>742</v>
      </c>
      <c r="M95" t="s">
        <v>743</v>
      </c>
      <c r="N95" t="s">
        <v>78</v>
      </c>
      <c r="O95" t="s">
        <v>32</v>
      </c>
      <c r="P95" t="s">
        <v>31</v>
      </c>
      <c r="Q95" t="s">
        <v>27</v>
      </c>
      <c r="R95" t="s">
        <v>33</v>
      </c>
      <c r="S95" t="s">
        <v>27</v>
      </c>
      <c r="T95" t="s">
        <v>31</v>
      </c>
      <c r="U95" t="s">
        <v>27</v>
      </c>
      <c r="V95" t="s">
        <v>27</v>
      </c>
      <c r="W95" t="s">
        <v>31</v>
      </c>
      <c r="X95" t="s">
        <v>47</v>
      </c>
      <c r="Y95" t="s">
        <v>744</v>
      </c>
    </row>
    <row r="96" spans="1:25" x14ac:dyDescent="0.25">
      <c r="A96">
        <v>674660</v>
      </c>
      <c r="B96" t="s">
        <v>746</v>
      </c>
      <c r="C96" t="s">
        <v>747</v>
      </c>
      <c r="D96">
        <v>4</v>
      </c>
      <c r="F96" t="s">
        <v>748</v>
      </c>
      <c r="K96">
        <v>1949</v>
      </c>
      <c r="N96" t="s">
        <v>749</v>
      </c>
      <c r="O96" t="s">
        <v>32</v>
      </c>
      <c r="P96" t="s">
        <v>31</v>
      </c>
      <c r="Q96" t="s">
        <v>27</v>
      </c>
      <c r="R96" t="s">
        <v>35</v>
      </c>
      <c r="S96" t="s">
        <v>27</v>
      </c>
      <c r="T96" t="s">
        <v>27</v>
      </c>
      <c r="U96" t="s">
        <v>27</v>
      </c>
      <c r="V96" t="s">
        <v>31</v>
      </c>
      <c r="W96" t="s">
        <v>27</v>
      </c>
      <c r="X96" t="s">
        <v>47</v>
      </c>
      <c r="Y96" t="s">
        <v>750</v>
      </c>
    </row>
    <row r="97" spans="1:25" x14ac:dyDescent="0.25">
      <c r="A97">
        <v>37820</v>
      </c>
      <c r="B97" t="s">
        <v>751</v>
      </c>
      <c r="C97" t="s">
        <v>752</v>
      </c>
      <c r="D97">
        <v>4</v>
      </c>
      <c r="F97" t="s">
        <v>685</v>
      </c>
      <c r="J97">
        <v>1984</v>
      </c>
      <c r="K97">
        <v>1983</v>
      </c>
      <c r="L97" t="s">
        <v>753</v>
      </c>
      <c r="M97" t="s">
        <v>754</v>
      </c>
      <c r="N97" t="s">
        <v>755</v>
      </c>
      <c r="O97" t="s">
        <v>32</v>
      </c>
      <c r="P97" t="s">
        <v>31</v>
      </c>
      <c r="Q97" t="s">
        <v>27</v>
      </c>
      <c r="R97" t="s">
        <v>35</v>
      </c>
      <c r="S97" t="s">
        <v>27</v>
      </c>
      <c r="T97" t="s">
        <v>31</v>
      </c>
      <c r="U97" t="s">
        <v>27</v>
      </c>
      <c r="V97" t="s">
        <v>27</v>
      </c>
      <c r="W97" t="s">
        <v>27</v>
      </c>
      <c r="X97" t="s">
        <v>47</v>
      </c>
      <c r="Y97" t="s">
        <v>756</v>
      </c>
    </row>
    <row r="98" spans="1:25" x14ac:dyDescent="0.25">
      <c r="A98">
        <v>300022</v>
      </c>
      <c r="B98" t="s">
        <v>757</v>
      </c>
      <c r="C98" t="s">
        <v>758</v>
      </c>
      <c r="D98">
        <v>4</v>
      </c>
      <c r="E98" t="s">
        <v>759</v>
      </c>
      <c r="F98" t="s">
        <v>760</v>
      </c>
      <c r="G98" t="e">
        <f>-platin</f>
        <v>#NAME?</v>
      </c>
      <c r="H98" t="s">
        <v>761</v>
      </c>
      <c r="I98" t="e">
        <f>-platin</f>
        <v>#NAME?</v>
      </c>
      <c r="J98">
        <v>1983</v>
      </c>
      <c r="K98">
        <v>1989</v>
      </c>
      <c r="L98" t="s">
        <v>762</v>
      </c>
      <c r="M98" t="s">
        <v>763</v>
      </c>
      <c r="N98" t="s">
        <v>167</v>
      </c>
      <c r="O98" t="s">
        <v>32</v>
      </c>
      <c r="P98" t="s">
        <v>27</v>
      </c>
      <c r="Q98" t="s">
        <v>27</v>
      </c>
      <c r="R98" t="s">
        <v>37</v>
      </c>
      <c r="S98" t="s">
        <v>27</v>
      </c>
      <c r="T98" t="s">
        <v>27</v>
      </c>
      <c r="U98" t="s">
        <v>31</v>
      </c>
      <c r="V98" t="s">
        <v>27</v>
      </c>
      <c r="W98" t="s">
        <v>31</v>
      </c>
      <c r="X98" t="s">
        <v>47</v>
      </c>
    </row>
    <row r="99" spans="1:25" x14ac:dyDescent="0.25">
      <c r="A99">
        <v>469732</v>
      </c>
      <c r="B99" t="s">
        <v>765</v>
      </c>
      <c r="C99" t="s">
        <v>766</v>
      </c>
      <c r="D99">
        <v>4</v>
      </c>
      <c r="F99" t="s">
        <v>767</v>
      </c>
      <c r="J99">
        <v>1965</v>
      </c>
      <c r="K99">
        <v>1992</v>
      </c>
      <c r="N99" t="s">
        <v>51</v>
      </c>
      <c r="O99" t="s">
        <v>32</v>
      </c>
      <c r="P99" t="s">
        <v>31</v>
      </c>
      <c r="Q99" t="s">
        <v>27</v>
      </c>
      <c r="R99" t="s">
        <v>35</v>
      </c>
      <c r="S99" t="s">
        <v>27</v>
      </c>
      <c r="T99" t="s">
        <v>27</v>
      </c>
      <c r="U99" t="s">
        <v>27</v>
      </c>
      <c r="V99" t="s">
        <v>31</v>
      </c>
      <c r="W99" t="s">
        <v>27</v>
      </c>
      <c r="X99" t="s">
        <v>580</v>
      </c>
      <c r="Y99" t="s">
        <v>768</v>
      </c>
    </row>
    <row r="100" spans="1:25" x14ac:dyDescent="0.25">
      <c r="A100">
        <v>378218</v>
      </c>
      <c r="B100" t="s">
        <v>772</v>
      </c>
      <c r="C100" t="s">
        <v>773</v>
      </c>
      <c r="D100">
        <v>4</v>
      </c>
      <c r="E100" t="s">
        <v>774</v>
      </c>
      <c r="F100" t="s">
        <v>775</v>
      </c>
      <c r="J100">
        <v>1966</v>
      </c>
      <c r="K100">
        <v>1982</v>
      </c>
      <c r="L100" t="s">
        <v>776</v>
      </c>
      <c r="M100" t="s">
        <v>777</v>
      </c>
      <c r="N100" t="s">
        <v>215</v>
      </c>
      <c r="O100" t="s">
        <v>32</v>
      </c>
      <c r="P100" t="s">
        <v>31</v>
      </c>
      <c r="Q100" t="s">
        <v>27</v>
      </c>
      <c r="R100" t="s">
        <v>35</v>
      </c>
      <c r="S100" t="s">
        <v>27</v>
      </c>
      <c r="T100" t="s">
        <v>31</v>
      </c>
      <c r="U100" t="s">
        <v>27</v>
      </c>
      <c r="V100" t="s">
        <v>27</v>
      </c>
      <c r="W100" t="s">
        <v>27</v>
      </c>
      <c r="X100" t="s">
        <v>172</v>
      </c>
      <c r="Y100" t="s">
        <v>778</v>
      </c>
    </row>
    <row r="101" spans="1:25" x14ac:dyDescent="0.25">
      <c r="A101">
        <v>675496</v>
      </c>
      <c r="B101" t="s">
        <v>779</v>
      </c>
      <c r="C101" t="s">
        <v>780</v>
      </c>
      <c r="D101">
        <v>4</v>
      </c>
      <c r="E101" t="s">
        <v>781</v>
      </c>
      <c r="F101" t="s">
        <v>390</v>
      </c>
      <c r="J101">
        <v>1967</v>
      </c>
      <c r="K101">
        <v>1969</v>
      </c>
      <c r="N101" t="s">
        <v>782</v>
      </c>
      <c r="O101" t="s">
        <v>37</v>
      </c>
      <c r="P101" t="s">
        <v>27</v>
      </c>
      <c r="Q101" t="s">
        <v>27</v>
      </c>
      <c r="R101" t="s">
        <v>28</v>
      </c>
      <c r="S101" t="s">
        <v>27</v>
      </c>
      <c r="T101" t="s">
        <v>27</v>
      </c>
      <c r="U101" t="s">
        <v>27</v>
      </c>
      <c r="V101" t="s">
        <v>31</v>
      </c>
      <c r="W101" t="s">
        <v>27</v>
      </c>
      <c r="X101" t="s">
        <v>172</v>
      </c>
    </row>
    <row r="102" spans="1:25" x14ac:dyDescent="0.25">
      <c r="A102">
        <v>35486</v>
      </c>
      <c r="B102" t="s">
        <v>783</v>
      </c>
      <c r="C102" t="s">
        <v>784</v>
      </c>
      <c r="D102">
        <v>4</v>
      </c>
      <c r="F102" t="s">
        <v>785</v>
      </c>
      <c r="K102">
        <v>2009</v>
      </c>
      <c r="N102" t="s">
        <v>127</v>
      </c>
      <c r="O102" t="s">
        <v>32</v>
      </c>
      <c r="P102" t="s">
        <v>31</v>
      </c>
      <c r="Q102" t="s">
        <v>27</v>
      </c>
      <c r="R102" t="s">
        <v>35</v>
      </c>
      <c r="S102" t="s">
        <v>27</v>
      </c>
      <c r="T102" t="s">
        <v>27</v>
      </c>
      <c r="U102" t="s">
        <v>27</v>
      </c>
      <c r="V102" t="s">
        <v>31</v>
      </c>
      <c r="W102" t="s">
        <v>27</v>
      </c>
      <c r="X102" t="s">
        <v>47</v>
      </c>
      <c r="Y102" t="s">
        <v>786</v>
      </c>
    </row>
    <row r="103" spans="1:25" x14ac:dyDescent="0.25">
      <c r="A103">
        <v>8516</v>
      </c>
      <c r="B103" t="s">
        <v>789</v>
      </c>
      <c r="C103" t="s">
        <v>790</v>
      </c>
      <c r="D103">
        <v>4</v>
      </c>
      <c r="F103" t="s">
        <v>396</v>
      </c>
      <c r="K103">
        <v>1958</v>
      </c>
      <c r="L103" t="s">
        <v>791</v>
      </c>
      <c r="M103" t="s">
        <v>792</v>
      </c>
      <c r="N103" t="s">
        <v>118</v>
      </c>
      <c r="O103" t="s">
        <v>32</v>
      </c>
      <c r="P103" t="s">
        <v>31</v>
      </c>
      <c r="Q103" t="s">
        <v>27</v>
      </c>
      <c r="R103" t="s">
        <v>35</v>
      </c>
      <c r="S103" t="s">
        <v>27</v>
      </c>
      <c r="T103" t="s">
        <v>31</v>
      </c>
      <c r="U103" t="s">
        <v>27</v>
      </c>
      <c r="V103" t="s">
        <v>27</v>
      </c>
      <c r="W103" t="s">
        <v>27</v>
      </c>
      <c r="X103" t="s">
        <v>47</v>
      </c>
      <c r="Y103" t="s">
        <v>793</v>
      </c>
    </row>
    <row r="104" spans="1:25" x14ac:dyDescent="0.25">
      <c r="A104">
        <v>675725</v>
      </c>
      <c r="B104" t="s">
        <v>794</v>
      </c>
      <c r="C104" t="s">
        <v>795</v>
      </c>
      <c r="D104">
        <v>4</v>
      </c>
      <c r="E104" t="s">
        <v>796</v>
      </c>
      <c r="F104" t="s">
        <v>797</v>
      </c>
      <c r="J104">
        <v>2005</v>
      </c>
      <c r="K104">
        <v>2007</v>
      </c>
      <c r="L104" t="s">
        <v>798</v>
      </c>
      <c r="M104" t="s">
        <v>799</v>
      </c>
      <c r="O104" t="s">
        <v>26</v>
      </c>
      <c r="P104" t="s">
        <v>27</v>
      </c>
      <c r="Q104" t="s">
        <v>31</v>
      </c>
      <c r="R104" t="s">
        <v>28</v>
      </c>
      <c r="S104" t="s">
        <v>27</v>
      </c>
      <c r="T104" t="s">
        <v>31</v>
      </c>
      <c r="U104" t="s">
        <v>27</v>
      </c>
      <c r="V104" t="s">
        <v>27</v>
      </c>
      <c r="W104" t="s">
        <v>27</v>
      </c>
      <c r="X104" t="s">
        <v>47</v>
      </c>
      <c r="Y104" t="s">
        <v>800</v>
      </c>
    </row>
    <row r="105" spans="1:25" x14ac:dyDescent="0.25">
      <c r="A105">
        <v>1248838</v>
      </c>
      <c r="B105" t="s">
        <v>802</v>
      </c>
      <c r="C105" t="s">
        <v>803</v>
      </c>
      <c r="D105">
        <v>4</v>
      </c>
      <c r="E105" t="s">
        <v>804</v>
      </c>
      <c r="F105" t="s">
        <v>805</v>
      </c>
      <c r="J105">
        <v>2009</v>
      </c>
      <c r="K105">
        <v>2012</v>
      </c>
      <c r="L105" t="s">
        <v>806</v>
      </c>
      <c r="M105" t="s">
        <v>807</v>
      </c>
      <c r="O105" t="s">
        <v>32</v>
      </c>
      <c r="P105" t="s">
        <v>31</v>
      </c>
      <c r="Q105" t="s">
        <v>27</v>
      </c>
      <c r="R105" t="s">
        <v>35</v>
      </c>
      <c r="S105" t="s">
        <v>27</v>
      </c>
      <c r="T105" t="s">
        <v>27</v>
      </c>
      <c r="U105" t="s">
        <v>31</v>
      </c>
      <c r="V105" t="s">
        <v>27</v>
      </c>
      <c r="W105" t="s">
        <v>27</v>
      </c>
      <c r="X105" t="s">
        <v>47</v>
      </c>
      <c r="Y105" t="s">
        <v>808</v>
      </c>
    </row>
    <row r="106" spans="1:25" x14ac:dyDescent="0.25">
      <c r="A106">
        <v>152728</v>
      </c>
      <c r="B106" t="s">
        <v>811</v>
      </c>
      <c r="C106" t="s">
        <v>812</v>
      </c>
      <c r="D106">
        <v>4</v>
      </c>
      <c r="E106" t="s">
        <v>813</v>
      </c>
      <c r="F106" t="s">
        <v>353</v>
      </c>
      <c r="J106">
        <v>1979</v>
      </c>
      <c r="K106">
        <v>1992</v>
      </c>
      <c r="L106" t="s">
        <v>814</v>
      </c>
      <c r="M106" t="s">
        <v>815</v>
      </c>
      <c r="N106" t="s">
        <v>816</v>
      </c>
      <c r="O106" t="s">
        <v>32</v>
      </c>
      <c r="P106" t="s">
        <v>27</v>
      </c>
      <c r="Q106" t="s">
        <v>27</v>
      </c>
      <c r="R106" t="s">
        <v>33</v>
      </c>
      <c r="S106" t="s">
        <v>27</v>
      </c>
      <c r="T106" t="s">
        <v>31</v>
      </c>
      <c r="U106" t="s">
        <v>27</v>
      </c>
      <c r="V106" t="s">
        <v>27</v>
      </c>
      <c r="W106" t="s">
        <v>27</v>
      </c>
      <c r="X106" t="s">
        <v>172</v>
      </c>
      <c r="Y106" t="s">
        <v>817</v>
      </c>
    </row>
    <row r="107" spans="1:25" x14ac:dyDescent="0.25">
      <c r="A107">
        <v>306429</v>
      </c>
      <c r="B107" t="s">
        <v>818</v>
      </c>
      <c r="C107" t="s">
        <v>819</v>
      </c>
      <c r="D107">
        <v>4</v>
      </c>
      <c r="F107" t="s">
        <v>820</v>
      </c>
      <c r="K107">
        <v>1982</v>
      </c>
      <c r="L107" t="s">
        <v>821</v>
      </c>
      <c r="M107" t="s">
        <v>822</v>
      </c>
      <c r="N107" t="s">
        <v>823</v>
      </c>
      <c r="O107" t="s">
        <v>32</v>
      </c>
      <c r="P107" t="s">
        <v>27</v>
      </c>
      <c r="Q107" t="s">
        <v>27</v>
      </c>
      <c r="R107" t="s">
        <v>35</v>
      </c>
      <c r="S107" t="s">
        <v>27</v>
      </c>
      <c r="T107" t="s">
        <v>27</v>
      </c>
      <c r="U107" t="s">
        <v>31</v>
      </c>
      <c r="V107" t="s">
        <v>27</v>
      </c>
      <c r="W107" t="s">
        <v>27</v>
      </c>
      <c r="X107" t="s">
        <v>172</v>
      </c>
      <c r="Y107" t="s">
        <v>824</v>
      </c>
    </row>
    <row r="108" spans="1:25" x14ac:dyDescent="0.25">
      <c r="A108">
        <v>26465</v>
      </c>
      <c r="B108" t="s">
        <v>825</v>
      </c>
      <c r="C108" t="s">
        <v>826</v>
      </c>
      <c r="D108">
        <v>4</v>
      </c>
      <c r="E108" t="s">
        <v>827</v>
      </c>
      <c r="F108" t="s">
        <v>828</v>
      </c>
      <c r="J108">
        <v>1984</v>
      </c>
      <c r="K108">
        <v>1994</v>
      </c>
      <c r="L108" t="s">
        <v>829</v>
      </c>
      <c r="M108" t="s">
        <v>830</v>
      </c>
      <c r="N108" t="s">
        <v>78</v>
      </c>
      <c r="O108" t="s">
        <v>32</v>
      </c>
      <c r="P108" t="s">
        <v>31</v>
      </c>
      <c r="Q108" t="s">
        <v>27</v>
      </c>
      <c r="R108" t="s">
        <v>35</v>
      </c>
      <c r="S108" t="s">
        <v>27</v>
      </c>
      <c r="T108" t="s">
        <v>31</v>
      </c>
      <c r="U108" t="s">
        <v>27</v>
      </c>
      <c r="V108" t="s">
        <v>27</v>
      </c>
      <c r="W108" t="s">
        <v>31</v>
      </c>
      <c r="X108" t="s">
        <v>47</v>
      </c>
      <c r="Y108" t="s">
        <v>831</v>
      </c>
    </row>
    <row r="109" spans="1:25" x14ac:dyDescent="0.25">
      <c r="A109">
        <v>1380904</v>
      </c>
      <c r="B109" t="s">
        <v>835</v>
      </c>
      <c r="C109" t="s">
        <v>836</v>
      </c>
      <c r="D109">
        <v>4</v>
      </c>
      <c r="F109" t="s">
        <v>837</v>
      </c>
      <c r="G109" t="e">
        <f>-mab</f>
        <v>#NAME?</v>
      </c>
      <c r="H109" t="s">
        <v>98</v>
      </c>
      <c r="I109" t="e">
        <f>-mab</f>
        <v>#NAME?</v>
      </c>
      <c r="J109">
        <v>2004</v>
      </c>
      <c r="K109">
        <v>2012</v>
      </c>
      <c r="O109" t="s">
        <v>99</v>
      </c>
      <c r="P109" t="s">
        <v>27</v>
      </c>
      <c r="Q109" t="s">
        <v>27</v>
      </c>
      <c r="R109" t="s">
        <v>28</v>
      </c>
      <c r="S109" t="s">
        <v>27</v>
      </c>
      <c r="T109" t="s">
        <v>27</v>
      </c>
      <c r="U109" t="s">
        <v>31</v>
      </c>
      <c r="V109" t="s">
        <v>27</v>
      </c>
      <c r="W109" t="s">
        <v>27</v>
      </c>
      <c r="X109" t="s">
        <v>47</v>
      </c>
    </row>
    <row r="110" spans="1:25" x14ac:dyDescent="0.25">
      <c r="A110">
        <v>1383175</v>
      </c>
      <c r="B110" t="s">
        <v>852</v>
      </c>
      <c r="C110" t="s">
        <v>853</v>
      </c>
      <c r="D110">
        <v>4</v>
      </c>
      <c r="E110">
        <v>29866</v>
      </c>
      <c r="F110" t="s">
        <v>854</v>
      </c>
      <c r="J110">
        <v>1962</v>
      </c>
      <c r="K110">
        <v>1962</v>
      </c>
      <c r="N110" t="s">
        <v>855</v>
      </c>
      <c r="O110" t="s">
        <v>32</v>
      </c>
      <c r="P110" t="s">
        <v>31</v>
      </c>
      <c r="Q110" t="s">
        <v>27</v>
      </c>
      <c r="R110" t="s">
        <v>28</v>
      </c>
      <c r="S110" t="s">
        <v>27</v>
      </c>
      <c r="T110" t="s">
        <v>31</v>
      </c>
      <c r="U110" t="s">
        <v>27</v>
      </c>
      <c r="V110" t="s">
        <v>27</v>
      </c>
      <c r="W110" t="s">
        <v>27</v>
      </c>
      <c r="X110" t="s">
        <v>172</v>
      </c>
      <c r="Y110" t="s">
        <v>856</v>
      </c>
    </row>
    <row r="111" spans="1:25" x14ac:dyDescent="0.25">
      <c r="A111">
        <v>26280</v>
      </c>
      <c r="B111" t="s">
        <v>857</v>
      </c>
      <c r="C111" t="s">
        <v>858</v>
      </c>
      <c r="D111">
        <v>4</v>
      </c>
      <c r="E111" t="s">
        <v>859</v>
      </c>
      <c r="F111" t="s">
        <v>319</v>
      </c>
      <c r="G111" t="e">
        <f>-zolid</f>
        <v>#NAME?</v>
      </c>
      <c r="H111" t="s">
        <v>860</v>
      </c>
      <c r="I111" t="e">
        <f>-zolid</f>
        <v>#NAME?</v>
      </c>
      <c r="J111">
        <v>1997</v>
      </c>
      <c r="K111">
        <v>2000</v>
      </c>
      <c r="L111" t="s">
        <v>861</v>
      </c>
      <c r="M111" t="s">
        <v>862</v>
      </c>
      <c r="N111" t="s">
        <v>84</v>
      </c>
      <c r="O111" t="s">
        <v>32</v>
      </c>
      <c r="P111" t="s">
        <v>31</v>
      </c>
      <c r="Q111" t="s">
        <v>27</v>
      </c>
      <c r="R111" t="s">
        <v>28</v>
      </c>
      <c r="S111" t="s">
        <v>27</v>
      </c>
      <c r="T111" t="s">
        <v>31</v>
      </c>
      <c r="U111" t="s">
        <v>31</v>
      </c>
      <c r="V111" t="s">
        <v>27</v>
      </c>
      <c r="W111" t="s">
        <v>27</v>
      </c>
      <c r="X111" t="s">
        <v>47</v>
      </c>
      <c r="Y111" t="s">
        <v>863</v>
      </c>
    </row>
    <row r="112" spans="1:25" x14ac:dyDescent="0.25">
      <c r="A112">
        <v>675495</v>
      </c>
      <c r="B112" t="s">
        <v>866</v>
      </c>
      <c r="C112" t="s">
        <v>867</v>
      </c>
      <c r="D112">
        <v>4</v>
      </c>
      <c r="E112" t="s">
        <v>868</v>
      </c>
      <c r="F112" t="s">
        <v>89</v>
      </c>
      <c r="G112" t="e">
        <f>-mer</f>
        <v>#NAME?</v>
      </c>
      <c r="H112" t="s">
        <v>622</v>
      </c>
      <c r="I112" t="e">
        <f>-mer</f>
        <v>#NAME?</v>
      </c>
      <c r="J112">
        <v>1997</v>
      </c>
      <c r="K112">
        <v>1998</v>
      </c>
      <c r="L112" t="s">
        <v>869</v>
      </c>
      <c r="M112" t="s">
        <v>870</v>
      </c>
      <c r="N112" t="s">
        <v>871</v>
      </c>
      <c r="O112" t="s">
        <v>58</v>
      </c>
      <c r="P112" t="s">
        <v>27</v>
      </c>
      <c r="Q112" t="s">
        <v>27</v>
      </c>
      <c r="R112" t="s">
        <v>28</v>
      </c>
      <c r="S112" t="s">
        <v>27</v>
      </c>
      <c r="T112" t="s">
        <v>31</v>
      </c>
      <c r="U112" t="s">
        <v>27</v>
      </c>
      <c r="V112" t="s">
        <v>27</v>
      </c>
      <c r="W112" t="s">
        <v>27</v>
      </c>
      <c r="X112" t="s">
        <v>47</v>
      </c>
    </row>
    <row r="113" spans="1:25" x14ac:dyDescent="0.25">
      <c r="A113">
        <v>675202</v>
      </c>
      <c r="B113" t="s">
        <v>875</v>
      </c>
      <c r="C113" t="s">
        <v>876</v>
      </c>
      <c r="D113">
        <v>4</v>
      </c>
      <c r="E113" t="s">
        <v>877</v>
      </c>
      <c r="F113" t="s">
        <v>878</v>
      </c>
      <c r="J113">
        <v>1992</v>
      </c>
      <c r="K113">
        <v>1997</v>
      </c>
      <c r="L113" t="s">
        <v>879</v>
      </c>
      <c r="M113" t="s">
        <v>880</v>
      </c>
      <c r="N113" t="s">
        <v>881</v>
      </c>
      <c r="O113" t="s">
        <v>32</v>
      </c>
      <c r="P113" t="s">
        <v>31</v>
      </c>
      <c r="Q113" t="s">
        <v>27</v>
      </c>
      <c r="R113" t="s">
        <v>28</v>
      </c>
      <c r="S113" t="s">
        <v>27</v>
      </c>
      <c r="T113" t="s">
        <v>27</v>
      </c>
      <c r="U113" t="s">
        <v>31</v>
      </c>
      <c r="V113" t="s">
        <v>27</v>
      </c>
      <c r="W113" t="s">
        <v>27</v>
      </c>
      <c r="X113" t="s">
        <v>172</v>
      </c>
      <c r="Y113" t="s">
        <v>882</v>
      </c>
    </row>
    <row r="114" spans="1:25" x14ac:dyDescent="0.25">
      <c r="A114">
        <v>1451140</v>
      </c>
      <c r="B114" t="s">
        <v>883</v>
      </c>
      <c r="C114" t="s">
        <v>884</v>
      </c>
      <c r="D114">
        <v>4</v>
      </c>
      <c r="F114" t="s">
        <v>885</v>
      </c>
      <c r="G114" t="e">
        <f>-ectin</f>
        <v>#NAME?</v>
      </c>
      <c r="H114" t="s">
        <v>886</v>
      </c>
      <c r="I114" t="e">
        <f>-ectin</f>
        <v>#NAME?</v>
      </c>
      <c r="J114">
        <v>1979</v>
      </c>
      <c r="K114">
        <v>1996</v>
      </c>
      <c r="L114" t="s">
        <v>887</v>
      </c>
      <c r="M114" t="s">
        <v>888</v>
      </c>
      <c r="N114" t="s">
        <v>889</v>
      </c>
      <c r="O114" t="s">
        <v>37</v>
      </c>
      <c r="P114" t="s">
        <v>27</v>
      </c>
      <c r="Q114" t="s">
        <v>27</v>
      </c>
      <c r="R114" t="s">
        <v>37</v>
      </c>
      <c r="S114" t="s">
        <v>27</v>
      </c>
      <c r="T114" t="s">
        <v>31</v>
      </c>
      <c r="U114" t="s">
        <v>27</v>
      </c>
      <c r="V114" t="s">
        <v>31</v>
      </c>
      <c r="W114" t="s">
        <v>27</v>
      </c>
      <c r="X114" t="s">
        <v>47</v>
      </c>
      <c r="Y114" t="s">
        <v>890</v>
      </c>
    </row>
    <row r="115" spans="1:25" x14ac:dyDescent="0.25">
      <c r="A115">
        <v>675413</v>
      </c>
      <c r="B115" t="s">
        <v>908</v>
      </c>
      <c r="C115" t="s">
        <v>909</v>
      </c>
      <c r="D115">
        <v>4</v>
      </c>
      <c r="F115" t="s">
        <v>910</v>
      </c>
      <c r="G115" t="e">
        <f>-tide</f>
        <v>#NAME?</v>
      </c>
      <c r="H115" t="s">
        <v>39</v>
      </c>
      <c r="I115" t="e">
        <f>-tide</f>
        <v>#NAME?</v>
      </c>
      <c r="J115">
        <v>1998</v>
      </c>
      <c r="K115">
        <v>2001</v>
      </c>
      <c r="L115" t="s">
        <v>911</v>
      </c>
      <c r="M115" t="s">
        <v>912</v>
      </c>
      <c r="O115" t="s">
        <v>40</v>
      </c>
      <c r="P115" t="s">
        <v>27</v>
      </c>
      <c r="Q115" t="s">
        <v>27</v>
      </c>
      <c r="R115" t="s">
        <v>28</v>
      </c>
      <c r="S115" t="s">
        <v>27</v>
      </c>
      <c r="T115" t="s">
        <v>27</v>
      </c>
      <c r="U115" t="s">
        <v>31</v>
      </c>
      <c r="V115" t="s">
        <v>27</v>
      </c>
      <c r="W115" t="s">
        <v>27</v>
      </c>
      <c r="X115" t="s">
        <v>47</v>
      </c>
    </row>
    <row r="116" spans="1:25" x14ac:dyDescent="0.25">
      <c r="A116">
        <v>675788</v>
      </c>
      <c r="B116" t="s">
        <v>913</v>
      </c>
      <c r="C116" t="s">
        <v>914</v>
      </c>
      <c r="D116">
        <v>4</v>
      </c>
      <c r="E116" t="s">
        <v>915</v>
      </c>
      <c r="G116" t="e">
        <f>-tide</f>
        <v>#NAME?</v>
      </c>
      <c r="H116" t="s">
        <v>39</v>
      </c>
      <c r="I116" t="e">
        <f>-tide</f>
        <v>#NAME?</v>
      </c>
      <c r="J116">
        <v>2005</v>
      </c>
      <c r="K116">
        <v>2009</v>
      </c>
      <c r="L116" t="s">
        <v>916</v>
      </c>
      <c r="M116" t="s">
        <v>917</v>
      </c>
      <c r="O116" t="s">
        <v>40</v>
      </c>
      <c r="P116" t="s">
        <v>27</v>
      </c>
      <c r="Q116" t="s">
        <v>27</v>
      </c>
      <c r="R116" t="s">
        <v>28</v>
      </c>
      <c r="S116" t="s">
        <v>27</v>
      </c>
      <c r="T116" t="s">
        <v>27</v>
      </c>
      <c r="U116" t="s">
        <v>31</v>
      </c>
      <c r="V116" t="s">
        <v>27</v>
      </c>
      <c r="W116" t="s">
        <v>31</v>
      </c>
      <c r="X116" t="s">
        <v>172</v>
      </c>
    </row>
    <row r="117" spans="1:25" x14ac:dyDescent="0.25">
      <c r="A117">
        <v>674275</v>
      </c>
      <c r="B117" t="s">
        <v>918</v>
      </c>
      <c r="C117" t="s">
        <v>919</v>
      </c>
      <c r="D117">
        <v>4</v>
      </c>
      <c r="E117" t="s">
        <v>920</v>
      </c>
      <c r="F117" t="s">
        <v>921</v>
      </c>
      <c r="J117">
        <v>1962</v>
      </c>
      <c r="K117">
        <v>1962</v>
      </c>
      <c r="L117" t="s">
        <v>922</v>
      </c>
      <c r="M117" t="s">
        <v>923</v>
      </c>
      <c r="N117" t="s">
        <v>924</v>
      </c>
      <c r="O117" t="s">
        <v>26</v>
      </c>
      <c r="P117" t="s">
        <v>31</v>
      </c>
      <c r="Q117" t="s">
        <v>27</v>
      </c>
      <c r="R117" t="s">
        <v>33</v>
      </c>
      <c r="S117" t="s">
        <v>27</v>
      </c>
      <c r="T117" t="s">
        <v>31</v>
      </c>
      <c r="U117" t="s">
        <v>27</v>
      </c>
      <c r="V117" t="s">
        <v>27</v>
      </c>
      <c r="W117" t="s">
        <v>27</v>
      </c>
      <c r="X117" t="s">
        <v>172</v>
      </c>
      <c r="Y117" t="s">
        <v>925</v>
      </c>
    </row>
    <row r="118" spans="1:25" x14ac:dyDescent="0.25">
      <c r="A118">
        <v>2994</v>
      </c>
      <c r="B118" t="s">
        <v>927</v>
      </c>
      <c r="C118" t="s">
        <v>928</v>
      </c>
      <c r="D118">
        <v>4</v>
      </c>
      <c r="E118" t="s">
        <v>929</v>
      </c>
      <c r="F118" t="s">
        <v>930</v>
      </c>
      <c r="J118">
        <v>1980</v>
      </c>
      <c r="K118">
        <v>1981</v>
      </c>
      <c r="L118" t="s">
        <v>931</v>
      </c>
      <c r="M118" t="s">
        <v>932</v>
      </c>
      <c r="N118" t="s">
        <v>322</v>
      </c>
      <c r="O118" t="s">
        <v>32</v>
      </c>
      <c r="P118" t="s">
        <v>31</v>
      </c>
      <c r="Q118" t="s">
        <v>27</v>
      </c>
      <c r="R118" t="s">
        <v>35</v>
      </c>
      <c r="S118" t="s">
        <v>27</v>
      </c>
      <c r="T118" t="s">
        <v>31</v>
      </c>
      <c r="U118" t="s">
        <v>27</v>
      </c>
      <c r="V118" t="s">
        <v>27</v>
      </c>
      <c r="W118" t="s">
        <v>27</v>
      </c>
      <c r="X118" t="s">
        <v>47</v>
      </c>
      <c r="Y118" t="s">
        <v>933</v>
      </c>
    </row>
    <row r="119" spans="1:25" x14ac:dyDescent="0.25">
      <c r="A119">
        <v>675442</v>
      </c>
      <c r="B119" t="s">
        <v>934</v>
      </c>
      <c r="C119" t="s">
        <v>935</v>
      </c>
      <c r="D119">
        <v>4</v>
      </c>
      <c r="F119" t="s">
        <v>936</v>
      </c>
      <c r="N119" t="s">
        <v>100</v>
      </c>
      <c r="O119" t="s">
        <v>37</v>
      </c>
      <c r="P119" t="s">
        <v>27</v>
      </c>
      <c r="Q119" t="s">
        <v>27</v>
      </c>
      <c r="R119" t="s">
        <v>28</v>
      </c>
      <c r="S119" t="s">
        <v>27</v>
      </c>
      <c r="T119" t="s">
        <v>27</v>
      </c>
      <c r="U119" t="s">
        <v>31</v>
      </c>
      <c r="V119" t="s">
        <v>27</v>
      </c>
      <c r="W119" t="s">
        <v>31</v>
      </c>
      <c r="X119" t="s">
        <v>47</v>
      </c>
    </row>
    <row r="120" spans="1:25" x14ac:dyDescent="0.25">
      <c r="A120">
        <v>27419</v>
      </c>
      <c r="B120" t="s">
        <v>938</v>
      </c>
      <c r="C120" t="s">
        <v>939</v>
      </c>
      <c r="D120">
        <v>4</v>
      </c>
      <c r="E120" t="s">
        <v>940</v>
      </c>
      <c r="F120" t="s">
        <v>319</v>
      </c>
      <c r="J120">
        <v>1973</v>
      </c>
      <c r="K120">
        <v>1982</v>
      </c>
      <c r="L120" t="s">
        <v>941</v>
      </c>
      <c r="M120" t="s">
        <v>942</v>
      </c>
      <c r="N120" t="s">
        <v>125</v>
      </c>
      <c r="O120" t="s">
        <v>32</v>
      </c>
      <c r="P120" t="s">
        <v>31</v>
      </c>
      <c r="Q120" t="s">
        <v>27</v>
      </c>
      <c r="R120" t="s">
        <v>35</v>
      </c>
      <c r="S120" t="s">
        <v>27</v>
      </c>
      <c r="T120" t="s">
        <v>31</v>
      </c>
      <c r="U120" t="s">
        <v>27</v>
      </c>
      <c r="V120" t="s">
        <v>27</v>
      </c>
      <c r="W120" t="s">
        <v>31</v>
      </c>
      <c r="X120" t="s">
        <v>47</v>
      </c>
      <c r="Y120" t="s">
        <v>943</v>
      </c>
    </row>
    <row r="121" spans="1:25" x14ac:dyDescent="0.25">
      <c r="A121">
        <v>1381302</v>
      </c>
      <c r="B121" t="s">
        <v>946</v>
      </c>
      <c r="C121" t="s">
        <v>947</v>
      </c>
      <c r="D121">
        <v>4</v>
      </c>
      <c r="E121" t="s">
        <v>948</v>
      </c>
      <c r="G121" t="e">
        <f>-mab</f>
        <v>#NAME?</v>
      </c>
      <c r="H121" t="s">
        <v>98</v>
      </c>
      <c r="I121" t="e">
        <f>-mab</f>
        <v>#NAME?</v>
      </c>
      <c r="O121" t="s">
        <v>99</v>
      </c>
      <c r="P121" t="s">
        <v>27</v>
      </c>
      <c r="Q121" t="s">
        <v>27</v>
      </c>
      <c r="R121" t="s">
        <v>28</v>
      </c>
      <c r="S121" t="s">
        <v>27</v>
      </c>
      <c r="T121" t="s">
        <v>27</v>
      </c>
      <c r="U121" t="s">
        <v>31</v>
      </c>
      <c r="V121" t="s">
        <v>27</v>
      </c>
      <c r="W121" t="s">
        <v>27</v>
      </c>
      <c r="X121" t="s">
        <v>37</v>
      </c>
    </row>
    <row r="122" spans="1:25" x14ac:dyDescent="0.25">
      <c r="A122">
        <v>1347272</v>
      </c>
      <c r="B122" t="s">
        <v>951</v>
      </c>
      <c r="C122" t="s">
        <v>952</v>
      </c>
      <c r="D122">
        <v>4</v>
      </c>
      <c r="E122" t="s">
        <v>953</v>
      </c>
      <c r="F122" t="s">
        <v>954</v>
      </c>
      <c r="J122">
        <v>2008</v>
      </c>
      <c r="K122">
        <v>2011</v>
      </c>
      <c r="O122" t="s">
        <v>26</v>
      </c>
      <c r="P122" t="s">
        <v>27</v>
      </c>
      <c r="Q122" t="s">
        <v>31</v>
      </c>
      <c r="R122" t="s">
        <v>37</v>
      </c>
      <c r="S122" t="s">
        <v>27</v>
      </c>
      <c r="T122" t="s">
        <v>27</v>
      </c>
      <c r="U122" t="s">
        <v>27</v>
      </c>
      <c r="V122" t="s">
        <v>31</v>
      </c>
      <c r="W122" t="s">
        <v>27</v>
      </c>
      <c r="X122" t="s">
        <v>47</v>
      </c>
      <c r="Y122" t="s">
        <v>955</v>
      </c>
    </row>
    <row r="123" spans="1:25" x14ac:dyDescent="0.25">
      <c r="A123">
        <v>699417</v>
      </c>
      <c r="B123" t="s">
        <v>956</v>
      </c>
      <c r="C123" t="s">
        <v>957</v>
      </c>
      <c r="D123">
        <v>4</v>
      </c>
      <c r="F123" t="s">
        <v>266</v>
      </c>
      <c r="L123" t="s">
        <v>958</v>
      </c>
      <c r="M123" t="s">
        <v>959</v>
      </c>
      <c r="N123" t="s">
        <v>92</v>
      </c>
      <c r="O123" t="s">
        <v>32</v>
      </c>
      <c r="P123" t="s">
        <v>27</v>
      </c>
      <c r="Q123" t="s">
        <v>27</v>
      </c>
      <c r="R123" t="s">
        <v>37</v>
      </c>
      <c r="S123" t="s">
        <v>27</v>
      </c>
      <c r="T123" t="s">
        <v>27</v>
      </c>
      <c r="U123" t="s">
        <v>31</v>
      </c>
      <c r="V123" t="s">
        <v>27</v>
      </c>
      <c r="W123" t="s">
        <v>27</v>
      </c>
      <c r="X123" t="s">
        <v>172</v>
      </c>
      <c r="Y123" t="s">
        <v>960</v>
      </c>
    </row>
    <row r="124" spans="1:25" x14ac:dyDescent="0.25">
      <c r="A124">
        <v>675394</v>
      </c>
      <c r="B124" t="s">
        <v>966</v>
      </c>
      <c r="C124" t="s">
        <v>967</v>
      </c>
      <c r="D124">
        <v>4</v>
      </c>
      <c r="F124" t="s">
        <v>968</v>
      </c>
      <c r="J124">
        <v>1987</v>
      </c>
      <c r="K124">
        <v>1999</v>
      </c>
      <c r="L124" t="s">
        <v>969</v>
      </c>
      <c r="M124" t="s">
        <v>970</v>
      </c>
      <c r="N124" t="s">
        <v>971</v>
      </c>
      <c r="O124" t="s">
        <v>40</v>
      </c>
      <c r="P124" t="s">
        <v>27</v>
      </c>
      <c r="Q124" t="s">
        <v>27</v>
      </c>
      <c r="R124" t="s">
        <v>28</v>
      </c>
      <c r="S124" t="s">
        <v>27</v>
      </c>
      <c r="T124" t="s">
        <v>27</v>
      </c>
      <c r="U124" t="s">
        <v>31</v>
      </c>
      <c r="V124" t="s">
        <v>27</v>
      </c>
      <c r="W124" t="s">
        <v>27</v>
      </c>
      <c r="X124" t="s">
        <v>47</v>
      </c>
    </row>
    <row r="125" spans="1:25" x14ac:dyDescent="0.25">
      <c r="A125">
        <v>675446</v>
      </c>
      <c r="B125" t="s">
        <v>972</v>
      </c>
      <c r="C125" t="s">
        <v>973</v>
      </c>
      <c r="D125">
        <v>4</v>
      </c>
      <c r="F125" t="s">
        <v>266</v>
      </c>
      <c r="K125">
        <v>1999</v>
      </c>
      <c r="O125" t="s">
        <v>37</v>
      </c>
      <c r="P125" t="s">
        <v>27</v>
      </c>
      <c r="Q125" t="s">
        <v>27</v>
      </c>
      <c r="R125" t="s">
        <v>28</v>
      </c>
      <c r="S125" t="s">
        <v>27</v>
      </c>
      <c r="T125" t="s">
        <v>27</v>
      </c>
      <c r="U125" t="s">
        <v>31</v>
      </c>
      <c r="V125" t="s">
        <v>27</v>
      </c>
      <c r="W125" t="s">
        <v>27</v>
      </c>
      <c r="X125" t="s">
        <v>47</v>
      </c>
    </row>
    <row r="126" spans="1:25" x14ac:dyDescent="0.25">
      <c r="A126">
        <v>675530</v>
      </c>
      <c r="B126" t="s">
        <v>974</v>
      </c>
      <c r="C126" t="s">
        <v>975</v>
      </c>
      <c r="D126">
        <v>4</v>
      </c>
      <c r="E126" t="s">
        <v>976</v>
      </c>
      <c r="F126" t="s">
        <v>977</v>
      </c>
      <c r="J126">
        <v>2001</v>
      </c>
      <c r="K126">
        <v>2004</v>
      </c>
      <c r="L126" t="s">
        <v>978</v>
      </c>
      <c r="M126" t="s">
        <v>979</v>
      </c>
      <c r="O126" t="s">
        <v>37</v>
      </c>
      <c r="P126" t="s">
        <v>27</v>
      </c>
      <c r="Q126" t="s">
        <v>27</v>
      </c>
      <c r="R126" t="s">
        <v>28</v>
      </c>
      <c r="S126" t="s">
        <v>27</v>
      </c>
      <c r="T126" t="s">
        <v>27</v>
      </c>
      <c r="U126" t="s">
        <v>31</v>
      </c>
      <c r="V126" t="s">
        <v>27</v>
      </c>
      <c r="W126" t="s">
        <v>27</v>
      </c>
      <c r="X126" t="s">
        <v>172</v>
      </c>
    </row>
    <row r="127" spans="1:25" x14ac:dyDescent="0.25">
      <c r="A127">
        <v>675553</v>
      </c>
      <c r="B127" t="s">
        <v>980</v>
      </c>
      <c r="C127" t="s">
        <v>981</v>
      </c>
      <c r="D127">
        <v>4</v>
      </c>
      <c r="F127" t="s">
        <v>982</v>
      </c>
      <c r="G127" t="e">
        <f>-tant</f>
        <v>#NAME?</v>
      </c>
      <c r="H127" t="s">
        <v>983</v>
      </c>
      <c r="I127" t="e">
        <f>-tant</f>
        <v>#NAME?</v>
      </c>
      <c r="K127">
        <v>1999</v>
      </c>
      <c r="O127" t="s">
        <v>37</v>
      </c>
      <c r="P127" t="s">
        <v>27</v>
      </c>
      <c r="Q127" t="s">
        <v>27</v>
      </c>
      <c r="R127" t="s">
        <v>28</v>
      </c>
      <c r="S127" t="s">
        <v>27</v>
      </c>
      <c r="T127" t="s">
        <v>27</v>
      </c>
      <c r="U127" t="s">
        <v>31</v>
      </c>
      <c r="V127" t="s">
        <v>27</v>
      </c>
      <c r="W127" t="s">
        <v>27</v>
      </c>
      <c r="X127" t="s">
        <v>47</v>
      </c>
    </row>
    <row r="128" spans="1:25" x14ac:dyDescent="0.25">
      <c r="A128">
        <v>581569</v>
      </c>
      <c r="B128" t="s">
        <v>985</v>
      </c>
      <c r="C128" t="s">
        <v>986</v>
      </c>
      <c r="D128">
        <v>4</v>
      </c>
      <c r="F128" t="s">
        <v>89</v>
      </c>
      <c r="G128" t="e">
        <f>-arabine</f>
        <v>#NAME?</v>
      </c>
      <c r="H128" t="s">
        <v>987</v>
      </c>
      <c r="I128" t="e">
        <f>-arabine</f>
        <v>#NAME?</v>
      </c>
      <c r="J128">
        <v>2003</v>
      </c>
      <c r="K128">
        <v>2004</v>
      </c>
      <c r="L128" t="s">
        <v>988</v>
      </c>
      <c r="M128" t="s">
        <v>989</v>
      </c>
      <c r="O128" t="s">
        <v>26</v>
      </c>
      <c r="P128" t="s">
        <v>31</v>
      </c>
      <c r="Q128" t="s">
        <v>27</v>
      </c>
      <c r="R128" t="s">
        <v>28</v>
      </c>
      <c r="S128" t="s">
        <v>31</v>
      </c>
      <c r="T128" t="s">
        <v>27</v>
      </c>
      <c r="U128" t="s">
        <v>31</v>
      </c>
      <c r="V128" t="s">
        <v>27</v>
      </c>
      <c r="W128" t="s">
        <v>27</v>
      </c>
      <c r="X128" t="s">
        <v>47</v>
      </c>
      <c r="Y128" t="s">
        <v>990</v>
      </c>
    </row>
    <row r="129" spans="1:25" x14ac:dyDescent="0.25">
      <c r="A129">
        <v>397074</v>
      </c>
      <c r="B129" t="s">
        <v>991</v>
      </c>
      <c r="C129" t="s">
        <v>992</v>
      </c>
      <c r="D129">
        <v>4</v>
      </c>
      <c r="E129" t="s">
        <v>993</v>
      </c>
      <c r="F129" t="s">
        <v>319</v>
      </c>
      <c r="G129" t="s">
        <v>994</v>
      </c>
      <c r="H129" t="s">
        <v>995</v>
      </c>
      <c r="I129" t="s">
        <v>994</v>
      </c>
      <c r="J129">
        <v>1993</v>
      </c>
      <c r="K129">
        <v>1992</v>
      </c>
      <c r="L129" t="s">
        <v>996</v>
      </c>
      <c r="M129" t="s">
        <v>997</v>
      </c>
      <c r="N129" t="s">
        <v>998</v>
      </c>
      <c r="O129" t="s">
        <v>26</v>
      </c>
      <c r="P129" t="s">
        <v>27</v>
      </c>
      <c r="Q129" t="s">
        <v>27</v>
      </c>
      <c r="R129" t="s">
        <v>28</v>
      </c>
      <c r="S129" t="s">
        <v>27</v>
      </c>
      <c r="T129" t="s">
        <v>31</v>
      </c>
      <c r="U129" t="s">
        <v>27</v>
      </c>
      <c r="V129" t="s">
        <v>27</v>
      </c>
      <c r="W129" t="s">
        <v>27</v>
      </c>
      <c r="X129" t="s">
        <v>47</v>
      </c>
      <c r="Y129" t="s">
        <v>999</v>
      </c>
    </row>
    <row r="130" spans="1:25" x14ac:dyDescent="0.25">
      <c r="A130">
        <v>453722</v>
      </c>
      <c r="B130" t="s">
        <v>1000</v>
      </c>
      <c r="C130" t="s">
        <v>1001</v>
      </c>
      <c r="D130">
        <v>4</v>
      </c>
      <c r="E130" t="s">
        <v>1002</v>
      </c>
      <c r="F130" t="s">
        <v>390</v>
      </c>
      <c r="J130">
        <v>1965</v>
      </c>
      <c r="K130">
        <v>1966</v>
      </c>
      <c r="L130" t="s">
        <v>1003</v>
      </c>
      <c r="M130" t="s">
        <v>1004</v>
      </c>
      <c r="N130" t="s">
        <v>167</v>
      </c>
      <c r="O130" t="s">
        <v>32</v>
      </c>
      <c r="P130" t="s">
        <v>31</v>
      </c>
      <c r="Q130" t="s">
        <v>27</v>
      </c>
      <c r="R130" t="s">
        <v>35</v>
      </c>
      <c r="S130" t="s">
        <v>27</v>
      </c>
      <c r="T130" t="s">
        <v>31</v>
      </c>
      <c r="U130" t="s">
        <v>27</v>
      </c>
      <c r="V130" t="s">
        <v>27</v>
      </c>
      <c r="W130" t="s">
        <v>27</v>
      </c>
      <c r="X130" t="s">
        <v>172</v>
      </c>
      <c r="Y130" t="s">
        <v>1005</v>
      </c>
    </row>
    <row r="131" spans="1:25" x14ac:dyDescent="0.25">
      <c r="A131">
        <v>31804</v>
      </c>
      <c r="B131" t="s">
        <v>1006</v>
      </c>
      <c r="C131" t="s">
        <v>1007</v>
      </c>
      <c r="D131">
        <v>4</v>
      </c>
      <c r="F131" t="s">
        <v>1008</v>
      </c>
      <c r="K131">
        <v>1946</v>
      </c>
      <c r="L131" t="s">
        <v>1009</v>
      </c>
      <c r="M131" t="s">
        <v>1010</v>
      </c>
      <c r="N131" t="s">
        <v>191</v>
      </c>
      <c r="O131" t="s">
        <v>32</v>
      </c>
      <c r="P131" t="s">
        <v>31</v>
      </c>
      <c r="Q131" t="s">
        <v>27</v>
      </c>
      <c r="R131" t="s">
        <v>35</v>
      </c>
      <c r="S131" t="s">
        <v>31</v>
      </c>
      <c r="T131" t="s">
        <v>31</v>
      </c>
      <c r="U131" t="s">
        <v>27</v>
      </c>
      <c r="V131" t="s">
        <v>27</v>
      </c>
      <c r="W131" t="s">
        <v>27</v>
      </c>
      <c r="X131" t="s">
        <v>47</v>
      </c>
      <c r="Y131" t="s">
        <v>1011</v>
      </c>
    </row>
    <row r="132" spans="1:25" x14ac:dyDescent="0.25">
      <c r="A132">
        <v>83772</v>
      </c>
      <c r="B132" t="s">
        <v>1015</v>
      </c>
      <c r="C132" t="s">
        <v>1016</v>
      </c>
      <c r="D132">
        <v>4</v>
      </c>
      <c r="E132" t="s">
        <v>1017</v>
      </c>
      <c r="F132" t="s">
        <v>1018</v>
      </c>
      <c r="J132">
        <v>1990</v>
      </c>
      <c r="K132">
        <v>1998</v>
      </c>
      <c r="L132" t="s">
        <v>1019</v>
      </c>
      <c r="M132" t="s">
        <v>1020</v>
      </c>
      <c r="N132" t="s">
        <v>234</v>
      </c>
      <c r="O132" t="s">
        <v>32</v>
      </c>
      <c r="P132" t="s">
        <v>31</v>
      </c>
      <c r="Q132" t="s">
        <v>27</v>
      </c>
      <c r="R132" t="s">
        <v>35</v>
      </c>
      <c r="S132" t="s">
        <v>27</v>
      </c>
      <c r="T132" t="s">
        <v>31</v>
      </c>
      <c r="U132" t="s">
        <v>27</v>
      </c>
      <c r="V132" t="s">
        <v>27</v>
      </c>
      <c r="W132" t="s">
        <v>27</v>
      </c>
      <c r="X132" t="s">
        <v>47</v>
      </c>
      <c r="Y132" t="s">
        <v>1021</v>
      </c>
    </row>
    <row r="133" spans="1:25" x14ac:dyDescent="0.25">
      <c r="A133">
        <v>150423</v>
      </c>
      <c r="B133" t="s">
        <v>1022</v>
      </c>
      <c r="C133" t="s">
        <v>1023</v>
      </c>
      <c r="D133">
        <v>4</v>
      </c>
      <c r="E133" t="s">
        <v>1024</v>
      </c>
      <c r="F133" t="s">
        <v>1025</v>
      </c>
      <c r="G133" t="e">
        <f>-caine</f>
        <v>#NAME?</v>
      </c>
      <c r="H133" t="s">
        <v>79</v>
      </c>
      <c r="I133" t="e">
        <f>-caine</f>
        <v>#NAME?</v>
      </c>
      <c r="J133">
        <v>1998</v>
      </c>
      <c r="K133">
        <v>2000</v>
      </c>
      <c r="L133" t="s">
        <v>1026</v>
      </c>
      <c r="M133" t="s">
        <v>1027</v>
      </c>
      <c r="O133" t="s">
        <v>32</v>
      </c>
      <c r="P133" t="s">
        <v>31</v>
      </c>
      <c r="Q133" t="s">
        <v>27</v>
      </c>
      <c r="R133" t="s">
        <v>33</v>
      </c>
      <c r="S133" t="s">
        <v>27</v>
      </c>
      <c r="T133" t="s">
        <v>27</v>
      </c>
      <c r="U133" t="s">
        <v>31</v>
      </c>
      <c r="V133" t="s">
        <v>27</v>
      </c>
      <c r="W133" t="s">
        <v>27</v>
      </c>
      <c r="X133" t="s">
        <v>47</v>
      </c>
      <c r="Y133" t="s">
        <v>1028</v>
      </c>
    </row>
    <row r="134" spans="1:25" x14ac:dyDescent="0.25">
      <c r="A134">
        <v>581850</v>
      </c>
      <c r="B134" t="s">
        <v>1031</v>
      </c>
      <c r="C134" t="s">
        <v>1032</v>
      </c>
      <c r="D134">
        <v>4</v>
      </c>
      <c r="E134" t="s">
        <v>1033</v>
      </c>
      <c r="F134" t="s">
        <v>1034</v>
      </c>
      <c r="G134" t="e">
        <f>-vaptan</f>
        <v>#NAME?</v>
      </c>
      <c r="H134" t="s">
        <v>945</v>
      </c>
      <c r="I134" t="e">
        <f>-vaptan</f>
        <v>#NAME?</v>
      </c>
      <c r="J134">
        <v>1999</v>
      </c>
      <c r="K134">
        <v>2005</v>
      </c>
      <c r="L134" t="s">
        <v>1035</v>
      </c>
      <c r="M134" t="s">
        <v>1036</v>
      </c>
      <c r="O134" t="s">
        <v>32</v>
      </c>
      <c r="P134" t="s">
        <v>27</v>
      </c>
      <c r="Q134" t="s">
        <v>27</v>
      </c>
      <c r="R134" t="s">
        <v>35</v>
      </c>
      <c r="S134" t="s">
        <v>27</v>
      </c>
      <c r="T134" t="s">
        <v>27</v>
      </c>
      <c r="U134" t="s">
        <v>31</v>
      </c>
      <c r="V134" t="s">
        <v>27</v>
      </c>
      <c r="W134" t="s">
        <v>27</v>
      </c>
      <c r="X134" t="s">
        <v>47</v>
      </c>
      <c r="Y134" t="s">
        <v>1037</v>
      </c>
    </row>
    <row r="135" spans="1:25" x14ac:dyDescent="0.25">
      <c r="A135">
        <v>675463</v>
      </c>
      <c r="B135" t="s">
        <v>1038</v>
      </c>
      <c r="C135" t="s">
        <v>1039</v>
      </c>
      <c r="D135">
        <v>4</v>
      </c>
      <c r="F135" t="s">
        <v>1040</v>
      </c>
      <c r="K135">
        <v>1982</v>
      </c>
      <c r="O135" t="s">
        <v>26</v>
      </c>
      <c r="P135" t="s">
        <v>27</v>
      </c>
      <c r="Q135" t="s">
        <v>27</v>
      </c>
      <c r="R135" t="s">
        <v>28</v>
      </c>
      <c r="S135" t="s">
        <v>27</v>
      </c>
      <c r="T135" t="s">
        <v>31</v>
      </c>
      <c r="U135" t="s">
        <v>27</v>
      </c>
      <c r="V135" t="s">
        <v>27</v>
      </c>
      <c r="W135" t="s">
        <v>27</v>
      </c>
      <c r="X135" t="s">
        <v>172</v>
      </c>
    </row>
    <row r="136" spans="1:25" x14ac:dyDescent="0.25">
      <c r="A136">
        <v>178796</v>
      </c>
      <c r="B136" t="s">
        <v>1041</v>
      </c>
      <c r="C136" t="s">
        <v>1042</v>
      </c>
      <c r="D136">
        <v>4</v>
      </c>
      <c r="E136" t="s">
        <v>1043</v>
      </c>
      <c r="F136" t="s">
        <v>1044</v>
      </c>
      <c r="G136" t="s">
        <v>610</v>
      </c>
      <c r="H136" t="s">
        <v>650</v>
      </c>
      <c r="I136" t="e">
        <f>-stat- (-vastatin)</f>
        <v>#NAME?</v>
      </c>
      <c r="J136">
        <v>1988</v>
      </c>
      <c r="K136">
        <v>1991</v>
      </c>
      <c r="L136" t="s">
        <v>1045</v>
      </c>
      <c r="M136" t="s">
        <v>1046</v>
      </c>
      <c r="N136" t="s">
        <v>322</v>
      </c>
      <c r="O136" t="s">
        <v>26</v>
      </c>
      <c r="P136" t="s">
        <v>31</v>
      </c>
      <c r="Q136" t="s">
        <v>27</v>
      </c>
      <c r="R136" t="s">
        <v>28</v>
      </c>
      <c r="S136" t="s">
        <v>27</v>
      </c>
      <c r="T136" t="s">
        <v>31</v>
      </c>
      <c r="U136" t="s">
        <v>27</v>
      </c>
      <c r="V136" t="s">
        <v>27</v>
      </c>
      <c r="W136" t="s">
        <v>27</v>
      </c>
      <c r="X136" t="s">
        <v>47</v>
      </c>
      <c r="Y136" t="s">
        <v>1047</v>
      </c>
    </row>
    <row r="137" spans="1:25" x14ac:dyDescent="0.25">
      <c r="A137">
        <v>88739</v>
      </c>
      <c r="B137" t="s">
        <v>1048</v>
      </c>
      <c r="C137" t="s">
        <v>1049</v>
      </c>
      <c r="D137">
        <v>4</v>
      </c>
      <c r="F137" t="s">
        <v>512</v>
      </c>
      <c r="K137">
        <v>2008</v>
      </c>
      <c r="L137" t="s">
        <v>1050</v>
      </c>
      <c r="M137" t="s">
        <v>1051</v>
      </c>
      <c r="O137" t="s">
        <v>32</v>
      </c>
      <c r="P137" t="s">
        <v>31</v>
      </c>
      <c r="Q137" t="s">
        <v>27</v>
      </c>
      <c r="R137" t="s">
        <v>28</v>
      </c>
      <c r="S137" t="s">
        <v>27</v>
      </c>
      <c r="T137" t="s">
        <v>31</v>
      </c>
      <c r="U137" t="s">
        <v>31</v>
      </c>
      <c r="V137" t="s">
        <v>27</v>
      </c>
      <c r="W137" t="s">
        <v>27</v>
      </c>
      <c r="X137" t="s">
        <v>47</v>
      </c>
      <c r="Y137" t="s">
        <v>1052</v>
      </c>
    </row>
    <row r="138" spans="1:25" x14ac:dyDescent="0.25">
      <c r="A138">
        <v>430250</v>
      </c>
      <c r="B138" t="s">
        <v>1053</v>
      </c>
      <c r="C138" t="s">
        <v>1054</v>
      </c>
      <c r="D138">
        <v>4</v>
      </c>
      <c r="F138" t="s">
        <v>1055</v>
      </c>
      <c r="G138" t="e">
        <f>-cycline</f>
        <v>#NAME?</v>
      </c>
      <c r="H138" t="s">
        <v>1056</v>
      </c>
      <c r="I138" t="e">
        <f>-cycline</f>
        <v>#NAME?</v>
      </c>
      <c r="J138">
        <v>1980</v>
      </c>
      <c r="K138">
        <v>1982</v>
      </c>
      <c r="N138" t="s">
        <v>84</v>
      </c>
      <c r="O138" t="s">
        <v>26</v>
      </c>
      <c r="P138" t="s">
        <v>27</v>
      </c>
      <c r="Q138" t="s">
        <v>27</v>
      </c>
      <c r="R138" t="s">
        <v>37</v>
      </c>
      <c r="S138" t="s">
        <v>27</v>
      </c>
      <c r="T138" t="s">
        <v>27</v>
      </c>
      <c r="U138" t="s">
        <v>27</v>
      </c>
      <c r="V138" t="s">
        <v>31</v>
      </c>
      <c r="W138" t="s">
        <v>27</v>
      </c>
      <c r="X138" t="s">
        <v>172</v>
      </c>
      <c r="Y138" t="s">
        <v>1057</v>
      </c>
    </row>
    <row r="139" spans="1:25" x14ac:dyDescent="0.25">
      <c r="A139">
        <v>668616</v>
      </c>
      <c r="B139" t="s">
        <v>1058</v>
      </c>
      <c r="C139" t="s">
        <v>1059</v>
      </c>
      <c r="D139">
        <v>4</v>
      </c>
      <c r="F139" t="s">
        <v>1060</v>
      </c>
      <c r="K139">
        <v>1959</v>
      </c>
      <c r="L139" t="s">
        <v>1061</v>
      </c>
      <c r="M139" t="s">
        <v>1062</v>
      </c>
      <c r="N139" t="s">
        <v>68</v>
      </c>
      <c r="O139" t="s">
        <v>32</v>
      </c>
      <c r="P139" t="s">
        <v>31</v>
      </c>
      <c r="Q139" t="s">
        <v>27</v>
      </c>
      <c r="R139" t="s">
        <v>33</v>
      </c>
      <c r="S139" t="s">
        <v>27</v>
      </c>
      <c r="T139" t="s">
        <v>31</v>
      </c>
      <c r="U139" t="s">
        <v>27</v>
      </c>
      <c r="V139" t="s">
        <v>27</v>
      </c>
      <c r="W139" t="s">
        <v>27</v>
      </c>
      <c r="X139" t="s">
        <v>47</v>
      </c>
      <c r="Y139" t="s">
        <v>1063</v>
      </c>
    </row>
    <row r="140" spans="1:25" x14ac:dyDescent="0.25">
      <c r="A140">
        <v>10389</v>
      </c>
      <c r="B140" t="s">
        <v>1064</v>
      </c>
      <c r="C140" t="s">
        <v>1065</v>
      </c>
      <c r="D140">
        <v>4</v>
      </c>
      <c r="F140" t="s">
        <v>146</v>
      </c>
      <c r="K140">
        <v>1952</v>
      </c>
      <c r="L140" t="s">
        <v>1066</v>
      </c>
      <c r="M140" t="s">
        <v>1067</v>
      </c>
      <c r="N140" t="s">
        <v>816</v>
      </c>
      <c r="O140" t="s">
        <v>32</v>
      </c>
      <c r="P140" t="s">
        <v>31</v>
      </c>
      <c r="Q140" t="s">
        <v>27</v>
      </c>
      <c r="R140" t="s">
        <v>33</v>
      </c>
      <c r="S140" t="s">
        <v>27</v>
      </c>
      <c r="T140" t="s">
        <v>31</v>
      </c>
      <c r="U140" t="s">
        <v>27</v>
      </c>
      <c r="V140" t="s">
        <v>27</v>
      </c>
      <c r="W140" t="s">
        <v>31</v>
      </c>
      <c r="X140" t="s">
        <v>47</v>
      </c>
      <c r="Y140" t="s">
        <v>1068</v>
      </c>
    </row>
    <row r="141" spans="1:25" x14ac:dyDescent="0.25">
      <c r="A141">
        <v>27713</v>
      </c>
      <c r="B141" t="s">
        <v>1069</v>
      </c>
      <c r="C141" t="s">
        <v>1070</v>
      </c>
      <c r="D141">
        <v>4</v>
      </c>
      <c r="E141" t="s">
        <v>1071</v>
      </c>
      <c r="F141" t="s">
        <v>371</v>
      </c>
      <c r="J141">
        <v>1971</v>
      </c>
      <c r="K141">
        <v>1980</v>
      </c>
      <c r="L141" t="s">
        <v>1072</v>
      </c>
      <c r="M141" t="s">
        <v>1073</v>
      </c>
      <c r="N141" t="s">
        <v>78</v>
      </c>
      <c r="O141" t="s">
        <v>32</v>
      </c>
      <c r="P141" t="s">
        <v>31</v>
      </c>
      <c r="Q141" t="s">
        <v>27</v>
      </c>
      <c r="R141" t="s">
        <v>35</v>
      </c>
      <c r="S141" t="s">
        <v>27</v>
      </c>
      <c r="T141" t="s">
        <v>31</v>
      </c>
      <c r="U141" t="s">
        <v>27</v>
      </c>
      <c r="V141" t="s">
        <v>27</v>
      </c>
      <c r="W141" t="s">
        <v>31</v>
      </c>
      <c r="X141" t="s">
        <v>47</v>
      </c>
      <c r="Y141" t="s">
        <v>1074</v>
      </c>
    </row>
    <row r="142" spans="1:25" x14ac:dyDescent="0.25">
      <c r="A142">
        <v>11143</v>
      </c>
      <c r="B142" t="s">
        <v>1075</v>
      </c>
      <c r="C142" t="s">
        <v>1076</v>
      </c>
      <c r="D142">
        <v>4</v>
      </c>
      <c r="E142" t="s">
        <v>1077</v>
      </c>
      <c r="F142" t="s">
        <v>197</v>
      </c>
      <c r="J142">
        <v>1970</v>
      </c>
      <c r="K142">
        <v>1977</v>
      </c>
      <c r="L142" t="s">
        <v>1078</v>
      </c>
      <c r="M142" t="s">
        <v>1079</v>
      </c>
      <c r="N142" t="s">
        <v>72</v>
      </c>
      <c r="O142" t="s">
        <v>32</v>
      </c>
      <c r="P142" t="s">
        <v>31</v>
      </c>
      <c r="Q142" t="s">
        <v>27</v>
      </c>
      <c r="R142" t="s">
        <v>33</v>
      </c>
      <c r="S142" t="s">
        <v>27</v>
      </c>
      <c r="T142" t="s">
        <v>31</v>
      </c>
      <c r="U142" t="s">
        <v>27</v>
      </c>
      <c r="V142" t="s">
        <v>27</v>
      </c>
      <c r="W142" t="s">
        <v>31</v>
      </c>
      <c r="X142" t="s">
        <v>47</v>
      </c>
      <c r="Y142" t="s">
        <v>1080</v>
      </c>
    </row>
    <row r="143" spans="1:25" x14ac:dyDescent="0.25">
      <c r="A143">
        <v>58841</v>
      </c>
      <c r="B143" t="s">
        <v>1081</v>
      </c>
      <c r="C143" t="s">
        <v>1082</v>
      </c>
      <c r="D143">
        <v>4</v>
      </c>
      <c r="E143" t="s">
        <v>1083</v>
      </c>
      <c r="F143" t="s">
        <v>1084</v>
      </c>
      <c r="J143">
        <v>1986</v>
      </c>
      <c r="K143">
        <v>1990</v>
      </c>
      <c r="L143" t="s">
        <v>1085</v>
      </c>
      <c r="M143" t="s">
        <v>1086</v>
      </c>
      <c r="N143" t="s">
        <v>1087</v>
      </c>
      <c r="O143" t="s">
        <v>32</v>
      </c>
      <c r="P143" t="s">
        <v>31</v>
      </c>
      <c r="Q143" t="s">
        <v>27</v>
      </c>
      <c r="R143" t="s">
        <v>33</v>
      </c>
      <c r="S143" t="s">
        <v>27</v>
      </c>
      <c r="T143" t="s">
        <v>27</v>
      </c>
      <c r="U143" t="s">
        <v>31</v>
      </c>
      <c r="V143" t="s">
        <v>31</v>
      </c>
      <c r="W143" t="s">
        <v>27</v>
      </c>
      <c r="X143" t="s">
        <v>47</v>
      </c>
      <c r="Y143" t="s">
        <v>1088</v>
      </c>
    </row>
    <row r="144" spans="1:25" x14ac:dyDescent="0.25">
      <c r="A144">
        <v>675275</v>
      </c>
      <c r="B144" t="s">
        <v>1089</v>
      </c>
      <c r="C144" t="s">
        <v>1090</v>
      </c>
      <c r="D144">
        <v>4</v>
      </c>
      <c r="F144" t="s">
        <v>1091</v>
      </c>
      <c r="G144" t="s">
        <v>48</v>
      </c>
      <c r="H144" t="s">
        <v>49</v>
      </c>
      <c r="I144" t="s">
        <v>48</v>
      </c>
      <c r="J144">
        <v>1979</v>
      </c>
      <c r="N144" t="s">
        <v>53</v>
      </c>
      <c r="O144" t="s">
        <v>32</v>
      </c>
      <c r="P144" t="s">
        <v>27</v>
      </c>
      <c r="Q144" t="s">
        <v>27</v>
      </c>
      <c r="R144" t="s">
        <v>33</v>
      </c>
      <c r="S144" t="s">
        <v>27</v>
      </c>
      <c r="T144" t="s">
        <v>27</v>
      </c>
      <c r="U144" t="s">
        <v>31</v>
      </c>
      <c r="V144" t="s">
        <v>27</v>
      </c>
      <c r="W144" t="s">
        <v>27</v>
      </c>
      <c r="X144" t="s">
        <v>172</v>
      </c>
      <c r="Y144" t="s">
        <v>1092</v>
      </c>
    </row>
    <row r="145" spans="1:25" x14ac:dyDescent="0.25">
      <c r="A145">
        <v>624125</v>
      </c>
      <c r="B145" t="s">
        <v>1093</v>
      </c>
      <c r="C145" t="s">
        <v>1094</v>
      </c>
      <c r="D145">
        <v>4</v>
      </c>
      <c r="E145" t="s">
        <v>1095</v>
      </c>
      <c r="F145" t="s">
        <v>1096</v>
      </c>
      <c r="J145">
        <v>2002</v>
      </c>
      <c r="K145">
        <v>2004</v>
      </c>
      <c r="L145" t="s">
        <v>1097</v>
      </c>
      <c r="M145" t="s">
        <v>1098</v>
      </c>
      <c r="O145" t="s">
        <v>32</v>
      </c>
      <c r="P145" t="s">
        <v>31</v>
      </c>
      <c r="Q145" t="s">
        <v>27</v>
      </c>
      <c r="R145" t="s">
        <v>35</v>
      </c>
      <c r="S145" t="s">
        <v>31</v>
      </c>
      <c r="T145" t="s">
        <v>27</v>
      </c>
      <c r="U145" t="s">
        <v>27</v>
      </c>
      <c r="V145" t="s">
        <v>31</v>
      </c>
      <c r="W145" t="s">
        <v>27</v>
      </c>
      <c r="X145" t="s">
        <v>47</v>
      </c>
      <c r="Y145" t="s">
        <v>1099</v>
      </c>
    </row>
    <row r="146" spans="1:25" x14ac:dyDescent="0.25">
      <c r="A146">
        <v>258371</v>
      </c>
      <c r="B146" t="s">
        <v>1100</v>
      </c>
      <c r="C146" t="s">
        <v>1101</v>
      </c>
      <c r="D146">
        <v>4</v>
      </c>
      <c r="E146" t="s">
        <v>1102</v>
      </c>
      <c r="F146" t="s">
        <v>512</v>
      </c>
      <c r="J146">
        <v>2004</v>
      </c>
      <c r="K146">
        <v>2007</v>
      </c>
      <c r="L146" t="s">
        <v>1103</v>
      </c>
      <c r="M146" t="s">
        <v>1104</v>
      </c>
      <c r="O146" t="s">
        <v>32</v>
      </c>
      <c r="P146" t="s">
        <v>31</v>
      </c>
      <c r="Q146" t="s">
        <v>27</v>
      </c>
      <c r="R146" t="s">
        <v>28</v>
      </c>
      <c r="S146" t="s">
        <v>27</v>
      </c>
      <c r="T146" t="s">
        <v>27</v>
      </c>
      <c r="U146" t="s">
        <v>27</v>
      </c>
      <c r="V146" t="s">
        <v>31</v>
      </c>
      <c r="W146" t="s">
        <v>31</v>
      </c>
      <c r="X146" t="s">
        <v>47</v>
      </c>
      <c r="Y146" t="s">
        <v>1105</v>
      </c>
    </row>
    <row r="147" spans="1:25" x14ac:dyDescent="0.25">
      <c r="A147">
        <v>675416</v>
      </c>
      <c r="B147" t="s">
        <v>1106</v>
      </c>
      <c r="C147" t="s">
        <v>1107</v>
      </c>
      <c r="D147">
        <v>4</v>
      </c>
      <c r="F147" t="s">
        <v>1108</v>
      </c>
      <c r="K147">
        <v>1954</v>
      </c>
      <c r="N147" t="s">
        <v>53</v>
      </c>
      <c r="O147" t="s">
        <v>37</v>
      </c>
      <c r="P147" t="s">
        <v>27</v>
      </c>
      <c r="Q147" t="s">
        <v>27</v>
      </c>
      <c r="R147" t="s">
        <v>28</v>
      </c>
      <c r="S147" t="s">
        <v>27</v>
      </c>
      <c r="T147" t="s">
        <v>27</v>
      </c>
      <c r="U147" t="s">
        <v>27</v>
      </c>
      <c r="V147" t="s">
        <v>31</v>
      </c>
      <c r="W147" t="s">
        <v>27</v>
      </c>
      <c r="X147" t="s">
        <v>172</v>
      </c>
    </row>
    <row r="148" spans="1:25" x14ac:dyDescent="0.25">
      <c r="A148">
        <v>83515</v>
      </c>
      <c r="B148" t="s">
        <v>1110</v>
      </c>
      <c r="C148" t="s">
        <v>1111</v>
      </c>
      <c r="D148">
        <v>4</v>
      </c>
      <c r="E148" t="s">
        <v>1112</v>
      </c>
      <c r="F148" t="s">
        <v>544</v>
      </c>
      <c r="G148" t="e">
        <f>-vir</f>
        <v>#NAME?</v>
      </c>
      <c r="H148" t="s">
        <v>316</v>
      </c>
      <c r="I148" t="e">
        <f>-vir</f>
        <v>#NAME?</v>
      </c>
      <c r="J148">
        <v>1996</v>
      </c>
      <c r="K148">
        <v>2002</v>
      </c>
      <c r="L148" t="s">
        <v>1113</v>
      </c>
      <c r="M148" t="s">
        <v>1114</v>
      </c>
      <c r="N148" t="s">
        <v>61</v>
      </c>
      <c r="O148" t="s">
        <v>26</v>
      </c>
      <c r="P148" t="s">
        <v>27</v>
      </c>
      <c r="Q148" t="s">
        <v>27</v>
      </c>
      <c r="R148" t="s">
        <v>35</v>
      </c>
      <c r="S148" t="s">
        <v>31</v>
      </c>
      <c r="T148" t="s">
        <v>31</v>
      </c>
      <c r="U148" t="s">
        <v>27</v>
      </c>
      <c r="V148" t="s">
        <v>27</v>
      </c>
      <c r="W148" t="s">
        <v>31</v>
      </c>
      <c r="X148" t="s">
        <v>47</v>
      </c>
      <c r="Y148" t="s">
        <v>1115</v>
      </c>
    </row>
    <row r="149" spans="1:25" x14ac:dyDescent="0.25">
      <c r="A149">
        <v>1063</v>
      </c>
      <c r="B149" t="s">
        <v>1116</v>
      </c>
      <c r="C149" t="s">
        <v>1117</v>
      </c>
      <c r="D149">
        <v>4</v>
      </c>
      <c r="F149" t="s">
        <v>1118</v>
      </c>
      <c r="G149" t="s">
        <v>717</v>
      </c>
      <c r="H149" t="s">
        <v>376</v>
      </c>
      <c r="I149" t="s">
        <v>717</v>
      </c>
      <c r="K149">
        <v>1954</v>
      </c>
      <c r="L149" t="s">
        <v>1119</v>
      </c>
      <c r="M149" t="s">
        <v>1120</v>
      </c>
      <c r="N149" t="s">
        <v>1121</v>
      </c>
      <c r="O149" t="s">
        <v>32</v>
      </c>
      <c r="P149" t="s">
        <v>31</v>
      </c>
      <c r="Q149" t="s">
        <v>27</v>
      </c>
      <c r="R149" t="s">
        <v>35</v>
      </c>
      <c r="S149" t="s">
        <v>27</v>
      </c>
      <c r="T149" t="s">
        <v>31</v>
      </c>
      <c r="U149" t="s">
        <v>31</v>
      </c>
      <c r="V149" t="s">
        <v>31</v>
      </c>
      <c r="W149" t="s">
        <v>31</v>
      </c>
      <c r="X149" t="s">
        <v>47</v>
      </c>
      <c r="Y149" t="s">
        <v>1122</v>
      </c>
    </row>
    <row r="150" spans="1:25" x14ac:dyDescent="0.25">
      <c r="A150">
        <v>453721</v>
      </c>
      <c r="B150" t="s">
        <v>1123</v>
      </c>
      <c r="C150" t="s">
        <v>1124</v>
      </c>
      <c r="D150">
        <v>4</v>
      </c>
      <c r="E150" t="s">
        <v>1125</v>
      </c>
      <c r="F150" t="s">
        <v>1126</v>
      </c>
      <c r="J150">
        <v>1962</v>
      </c>
      <c r="K150">
        <v>1969</v>
      </c>
      <c r="N150" t="s">
        <v>76</v>
      </c>
      <c r="O150" t="s">
        <v>32</v>
      </c>
      <c r="P150" t="s">
        <v>31</v>
      </c>
      <c r="Q150" t="s">
        <v>27</v>
      </c>
      <c r="R150" t="s">
        <v>35</v>
      </c>
      <c r="S150" t="s">
        <v>31</v>
      </c>
      <c r="T150" t="s">
        <v>31</v>
      </c>
      <c r="U150" t="s">
        <v>27</v>
      </c>
      <c r="V150" t="s">
        <v>27</v>
      </c>
      <c r="W150" t="s">
        <v>27</v>
      </c>
      <c r="X150" t="s">
        <v>172</v>
      </c>
      <c r="Y150" t="s">
        <v>1127</v>
      </c>
    </row>
    <row r="151" spans="1:25" x14ac:dyDescent="0.25">
      <c r="A151">
        <v>675190</v>
      </c>
      <c r="B151" t="s">
        <v>1128</v>
      </c>
      <c r="C151" t="s">
        <v>1129</v>
      </c>
      <c r="D151">
        <v>4</v>
      </c>
      <c r="E151" t="s">
        <v>1130</v>
      </c>
      <c r="F151" t="s">
        <v>1131</v>
      </c>
      <c r="G151" t="s">
        <v>48</v>
      </c>
      <c r="H151" t="s">
        <v>49</v>
      </c>
      <c r="I151" t="s">
        <v>48</v>
      </c>
      <c r="J151">
        <v>1968</v>
      </c>
      <c r="L151" t="s">
        <v>1132</v>
      </c>
      <c r="M151" t="s">
        <v>1133</v>
      </c>
      <c r="N151" t="s">
        <v>53</v>
      </c>
      <c r="O151" t="s">
        <v>32</v>
      </c>
      <c r="P151" t="s">
        <v>27</v>
      </c>
      <c r="Q151" t="s">
        <v>27</v>
      </c>
      <c r="R151" t="s">
        <v>35</v>
      </c>
      <c r="S151" t="s">
        <v>27</v>
      </c>
      <c r="T151" t="s">
        <v>27</v>
      </c>
      <c r="U151" t="s">
        <v>31</v>
      </c>
      <c r="V151" t="s">
        <v>27</v>
      </c>
      <c r="W151" t="s">
        <v>27</v>
      </c>
      <c r="X151" t="s">
        <v>172</v>
      </c>
      <c r="Y151" t="s">
        <v>1134</v>
      </c>
    </row>
    <row r="152" spans="1:25" x14ac:dyDescent="0.25">
      <c r="A152">
        <v>675677</v>
      </c>
      <c r="B152" t="s">
        <v>1135</v>
      </c>
      <c r="C152" t="s">
        <v>1136</v>
      </c>
      <c r="D152">
        <v>4</v>
      </c>
      <c r="F152" t="s">
        <v>1137</v>
      </c>
      <c r="G152" t="e">
        <f>-ium</f>
        <v>#NAME?</v>
      </c>
      <c r="H152" t="s">
        <v>67</v>
      </c>
      <c r="I152" t="e">
        <f>-ium</f>
        <v>#NAME?</v>
      </c>
      <c r="O152" t="s">
        <v>37</v>
      </c>
      <c r="P152" t="s">
        <v>27</v>
      </c>
      <c r="Q152" t="s">
        <v>27</v>
      </c>
      <c r="R152" t="s">
        <v>28</v>
      </c>
      <c r="S152" t="s">
        <v>27</v>
      </c>
      <c r="T152" t="s">
        <v>27</v>
      </c>
      <c r="U152" t="s">
        <v>27</v>
      </c>
      <c r="V152" t="s">
        <v>31</v>
      </c>
      <c r="W152" t="s">
        <v>27</v>
      </c>
      <c r="X152" t="s">
        <v>172</v>
      </c>
    </row>
    <row r="153" spans="1:25" x14ac:dyDescent="0.25">
      <c r="A153">
        <v>674961</v>
      </c>
      <c r="B153" t="s">
        <v>1138</v>
      </c>
      <c r="C153" t="s">
        <v>1139</v>
      </c>
      <c r="D153">
        <v>4</v>
      </c>
      <c r="F153" t="s">
        <v>1140</v>
      </c>
      <c r="G153" t="s">
        <v>1141</v>
      </c>
      <c r="H153" t="s">
        <v>1142</v>
      </c>
      <c r="I153" t="s">
        <v>1141</v>
      </c>
      <c r="K153">
        <v>1955</v>
      </c>
      <c r="L153" t="s">
        <v>1143</v>
      </c>
      <c r="M153" t="s">
        <v>1144</v>
      </c>
      <c r="N153" t="s">
        <v>1145</v>
      </c>
      <c r="O153" t="s">
        <v>26</v>
      </c>
      <c r="P153" t="s">
        <v>31</v>
      </c>
      <c r="Q153" t="s">
        <v>27</v>
      </c>
      <c r="R153" t="s">
        <v>28</v>
      </c>
      <c r="S153" t="s">
        <v>31</v>
      </c>
      <c r="T153" t="s">
        <v>31</v>
      </c>
      <c r="U153" t="s">
        <v>27</v>
      </c>
      <c r="V153" t="s">
        <v>27</v>
      </c>
      <c r="W153" t="s">
        <v>27</v>
      </c>
      <c r="X153" t="s">
        <v>47</v>
      </c>
      <c r="Y153" t="s">
        <v>1146</v>
      </c>
    </row>
    <row r="154" spans="1:25" x14ac:dyDescent="0.25">
      <c r="A154">
        <v>119717</v>
      </c>
      <c r="B154" t="s">
        <v>1147</v>
      </c>
      <c r="C154" t="s">
        <v>1148</v>
      </c>
      <c r="D154">
        <v>4</v>
      </c>
      <c r="F154" t="s">
        <v>551</v>
      </c>
      <c r="K154">
        <v>1957</v>
      </c>
      <c r="L154" t="s">
        <v>1149</v>
      </c>
      <c r="M154" t="s">
        <v>1150</v>
      </c>
      <c r="N154" t="s">
        <v>728</v>
      </c>
      <c r="O154" t="s">
        <v>32</v>
      </c>
      <c r="P154" t="s">
        <v>31</v>
      </c>
      <c r="Q154" t="s">
        <v>27</v>
      </c>
      <c r="R154" t="s">
        <v>35</v>
      </c>
      <c r="S154" t="s">
        <v>27</v>
      </c>
      <c r="T154" t="s">
        <v>27</v>
      </c>
      <c r="U154" t="s">
        <v>27</v>
      </c>
      <c r="V154" t="s">
        <v>31</v>
      </c>
      <c r="W154" t="s">
        <v>27</v>
      </c>
      <c r="X154" t="s">
        <v>172</v>
      </c>
      <c r="Y154" t="s">
        <v>1151</v>
      </c>
    </row>
    <row r="155" spans="1:25" x14ac:dyDescent="0.25">
      <c r="A155">
        <v>674662</v>
      </c>
      <c r="B155" t="s">
        <v>1152</v>
      </c>
      <c r="C155" t="s">
        <v>1153</v>
      </c>
      <c r="D155">
        <v>4</v>
      </c>
      <c r="E155" t="s">
        <v>1154</v>
      </c>
      <c r="F155" t="s">
        <v>81</v>
      </c>
      <c r="J155">
        <v>2002</v>
      </c>
      <c r="K155">
        <v>2004</v>
      </c>
      <c r="L155" t="s">
        <v>1155</v>
      </c>
      <c r="M155" t="s">
        <v>1156</v>
      </c>
      <c r="O155" t="s">
        <v>32</v>
      </c>
      <c r="P155" t="s">
        <v>27</v>
      </c>
      <c r="Q155" t="s">
        <v>27</v>
      </c>
      <c r="R155" t="s">
        <v>37</v>
      </c>
      <c r="S155" t="s">
        <v>31</v>
      </c>
      <c r="T155" t="s">
        <v>31</v>
      </c>
      <c r="U155" t="s">
        <v>27</v>
      </c>
      <c r="V155" t="s">
        <v>27</v>
      </c>
      <c r="W155" t="s">
        <v>27</v>
      </c>
      <c r="X155" t="s">
        <v>47</v>
      </c>
      <c r="Y155" t="s">
        <v>1157</v>
      </c>
    </row>
    <row r="156" spans="1:25" x14ac:dyDescent="0.25">
      <c r="A156">
        <v>144940</v>
      </c>
      <c r="B156" t="s">
        <v>1159</v>
      </c>
      <c r="C156" t="s">
        <v>1160</v>
      </c>
      <c r="D156">
        <v>4</v>
      </c>
      <c r="E156" t="s">
        <v>1161</v>
      </c>
      <c r="F156" t="s">
        <v>371</v>
      </c>
      <c r="G156" t="e">
        <f>-imod</f>
        <v>#NAME?</v>
      </c>
      <c r="H156" t="s">
        <v>548</v>
      </c>
      <c r="I156" t="e">
        <f>-imod</f>
        <v>#NAME?</v>
      </c>
      <c r="J156">
        <v>2005</v>
      </c>
      <c r="K156">
        <v>2010</v>
      </c>
      <c r="L156" t="s">
        <v>1162</v>
      </c>
      <c r="M156" t="s">
        <v>1163</v>
      </c>
      <c r="O156" t="s">
        <v>26</v>
      </c>
      <c r="P156" t="s">
        <v>31</v>
      </c>
      <c r="Q156" t="s">
        <v>31</v>
      </c>
      <c r="R156" t="s">
        <v>35</v>
      </c>
      <c r="S156" t="s">
        <v>31</v>
      </c>
      <c r="T156" t="s">
        <v>31</v>
      </c>
      <c r="U156" t="s">
        <v>27</v>
      </c>
      <c r="V156" t="s">
        <v>27</v>
      </c>
      <c r="W156" t="s">
        <v>27</v>
      </c>
      <c r="X156" t="s">
        <v>47</v>
      </c>
      <c r="Y156" t="s">
        <v>1164</v>
      </c>
    </row>
    <row r="157" spans="1:25" x14ac:dyDescent="0.25">
      <c r="A157">
        <v>675193</v>
      </c>
      <c r="B157" t="s">
        <v>1165</v>
      </c>
      <c r="C157" t="s">
        <v>1166</v>
      </c>
      <c r="D157">
        <v>4</v>
      </c>
      <c r="E157" t="s">
        <v>1167</v>
      </c>
      <c r="F157" t="s">
        <v>266</v>
      </c>
      <c r="J157">
        <v>1983</v>
      </c>
      <c r="K157">
        <v>1989</v>
      </c>
      <c r="N157" t="s">
        <v>72</v>
      </c>
      <c r="O157" t="s">
        <v>32</v>
      </c>
      <c r="P157" t="s">
        <v>31</v>
      </c>
      <c r="Q157" t="s">
        <v>27</v>
      </c>
      <c r="R157" t="s">
        <v>35</v>
      </c>
      <c r="S157" t="s">
        <v>27</v>
      </c>
      <c r="T157" t="s">
        <v>31</v>
      </c>
      <c r="U157" t="s">
        <v>27</v>
      </c>
      <c r="V157" t="s">
        <v>27</v>
      </c>
      <c r="W157" t="s">
        <v>27</v>
      </c>
      <c r="X157" t="s">
        <v>172</v>
      </c>
      <c r="Y157" t="s">
        <v>1168</v>
      </c>
    </row>
    <row r="158" spans="1:25" x14ac:dyDescent="0.25">
      <c r="A158">
        <v>11005</v>
      </c>
      <c r="B158" t="s">
        <v>1169</v>
      </c>
      <c r="C158" t="s">
        <v>1170</v>
      </c>
      <c r="D158">
        <v>4</v>
      </c>
      <c r="F158" t="s">
        <v>551</v>
      </c>
      <c r="G158" t="s">
        <v>1171</v>
      </c>
      <c r="H158" t="s">
        <v>1172</v>
      </c>
      <c r="I158" t="s">
        <v>1171</v>
      </c>
      <c r="K158">
        <v>1961</v>
      </c>
      <c r="L158" t="s">
        <v>1173</v>
      </c>
      <c r="M158" t="s">
        <v>1174</v>
      </c>
      <c r="N158" t="s">
        <v>1175</v>
      </c>
      <c r="O158" t="s">
        <v>32</v>
      </c>
      <c r="P158" t="s">
        <v>31</v>
      </c>
      <c r="Q158" t="s">
        <v>27</v>
      </c>
      <c r="R158" t="s">
        <v>35</v>
      </c>
      <c r="S158" t="s">
        <v>27</v>
      </c>
      <c r="T158" t="s">
        <v>31</v>
      </c>
      <c r="U158" t="s">
        <v>27</v>
      </c>
      <c r="V158" t="s">
        <v>27</v>
      </c>
      <c r="W158" t="s">
        <v>27</v>
      </c>
      <c r="X158" t="s">
        <v>47</v>
      </c>
      <c r="Y158" t="s">
        <v>1176</v>
      </c>
    </row>
    <row r="159" spans="1:25" x14ac:dyDescent="0.25">
      <c r="A159">
        <v>675157</v>
      </c>
      <c r="B159" t="s">
        <v>1177</v>
      </c>
      <c r="C159" t="s">
        <v>1178</v>
      </c>
      <c r="D159">
        <v>4</v>
      </c>
      <c r="E159" t="s">
        <v>1179</v>
      </c>
      <c r="F159" t="s">
        <v>1180</v>
      </c>
      <c r="G159" t="e">
        <f>-ium</f>
        <v>#NAME?</v>
      </c>
      <c r="H159" t="s">
        <v>67</v>
      </c>
      <c r="I159" t="e">
        <f>-ium</f>
        <v>#NAME?</v>
      </c>
      <c r="J159">
        <v>1987</v>
      </c>
      <c r="K159">
        <v>1990</v>
      </c>
      <c r="L159" t="s">
        <v>1181</v>
      </c>
      <c r="M159" t="s">
        <v>1182</v>
      </c>
      <c r="N159" t="s">
        <v>823</v>
      </c>
      <c r="O159" t="s">
        <v>26</v>
      </c>
      <c r="P159" t="s">
        <v>27</v>
      </c>
      <c r="Q159" t="s">
        <v>27</v>
      </c>
      <c r="R159" t="s">
        <v>28</v>
      </c>
      <c r="S159" t="s">
        <v>27</v>
      </c>
      <c r="T159" t="s">
        <v>27</v>
      </c>
      <c r="U159" t="s">
        <v>31</v>
      </c>
      <c r="V159" t="s">
        <v>27</v>
      </c>
      <c r="W159" t="s">
        <v>27</v>
      </c>
      <c r="X159" t="s">
        <v>172</v>
      </c>
      <c r="Y159" t="s">
        <v>1183</v>
      </c>
    </row>
    <row r="160" spans="1:25" x14ac:dyDescent="0.25">
      <c r="A160">
        <v>263453</v>
      </c>
      <c r="B160" t="s">
        <v>1185</v>
      </c>
      <c r="C160" t="s">
        <v>1186</v>
      </c>
      <c r="D160">
        <v>4</v>
      </c>
      <c r="E160" t="s">
        <v>1187</v>
      </c>
      <c r="F160" t="s">
        <v>1188</v>
      </c>
      <c r="J160">
        <v>1988</v>
      </c>
      <c r="K160">
        <v>1991</v>
      </c>
      <c r="L160" t="s">
        <v>1189</v>
      </c>
      <c r="M160" t="s">
        <v>1190</v>
      </c>
      <c r="N160" t="s">
        <v>713</v>
      </c>
      <c r="O160" t="s">
        <v>26</v>
      </c>
      <c r="P160" t="s">
        <v>31</v>
      </c>
      <c r="Q160" t="s">
        <v>27</v>
      </c>
      <c r="R160" t="s">
        <v>28</v>
      </c>
      <c r="S160" t="s">
        <v>27</v>
      </c>
      <c r="T160" t="s">
        <v>31</v>
      </c>
      <c r="U160" t="s">
        <v>27</v>
      </c>
      <c r="V160" t="s">
        <v>27</v>
      </c>
      <c r="W160" t="s">
        <v>27</v>
      </c>
      <c r="X160" t="s">
        <v>47</v>
      </c>
      <c r="Y160" t="s">
        <v>1191</v>
      </c>
    </row>
    <row r="161" spans="1:25" x14ac:dyDescent="0.25">
      <c r="A161">
        <v>675297</v>
      </c>
      <c r="B161" t="s">
        <v>1192</v>
      </c>
      <c r="C161" t="s">
        <v>1193</v>
      </c>
      <c r="D161">
        <v>4</v>
      </c>
      <c r="E161" t="s">
        <v>1194</v>
      </c>
      <c r="F161" t="s">
        <v>1195</v>
      </c>
      <c r="G161" t="s">
        <v>717</v>
      </c>
      <c r="H161" t="s">
        <v>376</v>
      </c>
      <c r="I161" t="s">
        <v>717</v>
      </c>
      <c r="J161">
        <v>1994</v>
      </c>
      <c r="K161">
        <v>2000</v>
      </c>
      <c r="L161" t="s">
        <v>1196</v>
      </c>
      <c r="M161" t="s">
        <v>1197</v>
      </c>
      <c r="N161" t="s">
        <v>1198</v>
      </c>
      <c r="O161" t="s">
        <v>32</v>
      </c>
      <c r="P161" t="s">
        <v>31</v>
      </c>
      <c r="Q161" t="s">
        <v>27</v>
      </c>
      <c r="R161" t="s">
        <v>35</v>
      </c>
      <c r="S161" t="s">
        <v>31</v>
      </c>
      <c r="T161" t="s">
        <v>31</v>
      </c>
      <c r="U161" t="s">
        <v>27</v>
      </c>
      <c r="V161" t="s">
        <v>27</v>
      </c>
      <c r="W161" t="s">
        <v>27</v>
      </c>
      <c r="X161" t="s">
        <v>47</v>
      </c>
      <c r="Y161" t="s">
        <v>1199</v>
      </c>
    </row>
    <row r="162" spans="1:25" x14ac:dyDescent="0.25">
      <c r="A162">
        <v>1380115</v>
      </c>
      <c r="B162" t="s">
        <v>1200</v>
      </c>
      <c r="C162" t="s">
        <v>1201</v>
      </c>
      <c r="D162">
        <v>4</v>
      </c>
      <c r="E162" t="s">
        <v>1202</v>
      </c>
      <c r="F162" t="s">
        <v>89</v>
      </c>
      <c r="G162" t="e">
        <f>-rsen</f>
        <v>#NAME?</v>
      </c>
      <c r="H162" t="s">
        <v>96</v>
      </c>
      <c r="I162" t="e">
        <f>-rsen</f>
        <v>#NAME?</v>
      </c>
      <c r="J162">
        <v>2007</v>
      </c>
      <c r="K162">
        <v>2013</v>
      </c>
      <c r="L162" t="s">
        <v>1203</v>
      </c>
      <c r="M162" t="s">
        <v>1204</v>
      </c>
      <c r="O162" t="s">
        <v>97</v>
      </c>
      <c r="P162" t="s">
        <v>27</v>
      </c>
      <c r="Q162" t="s">
        <v>27</v>
      </c>
      <c r="R162" t="s">
        <v>28</v>
      </c>
      <c r="S162" t="s">
        <v>27</v>
      </c>
      <c r="T162" t="s">
        <v>27</v>
      </c>
      <c r="U162" t="s">
        <v>31</v>
      </c>
      <c r="V162" t="s">
        <v>27</v>
      </c>
      <c r="W162" t="s">
        <v>31</v>
      </c>
      <c r="X162" t="s">
        <v>47</v>
      </c>
    </row>
    <row r="163" spans="1:25" x14ac:dyDescent="0.25">
      <c r="A163">
        <v>1369646</v>
      </c>
      <c r="B163" t="s">
        <v>1208</v>
      </c>
      <c r="C163" t="s">
        <v>1209</v>
      </c>
      <c r="D163">
        <v>4</v>
      </c>
      <c r="F163" t="s">
        <v>1210</v>
      </c>
      <c r="K163">
        <v>2000</v>
      </c>
      <c r="O163" t="s">
        <v>32</v>
      </c>
      <c r="P163" t="s">
        <v>27</v>
      </c>
      <c r="Q163" t="s">
        <v>27</v>
      </c>
      <c r="R163" t="s">
        <v>37</v>
      </c>
      <c r="S163" t="s">
        <v>27</v>
      </c>
      <c r="T163" t="s">
        <v>27</v>
      </c>
      <c r="U163" t="s">
        <v>27</v>
      </c>
      <c r="V163" t="s">
        <v>31</v>
      </c>
      <c r="W163" t="s">
        <v>27</v>
      </c>
      <c r="X163" t="s">
        <v>580</v>
      </c>
      <c r="Y163" t="s">
        <v>1211</v>
      </c>
    </row>
    <row r="164" spans="1:25" x14ac:dyDescent="0.25">
      <c r="A164">
        <v>675121</v>
      </c>
      <c r="B164" t="s">
        <v>1214</v>
      </c>
      <c r="C164" t="s">
        <v>1215</v>
      </c>
      <c r="D164">
        <v>4</v>
      </c>
      <c r="F164" t="s">
        <v>1216</v>
      </c>
      <c r="K164">
        <v>1980</v>
      </c>
      <c r="L164" t="s">
        <v>1217</v>
      </c>
      <c r="M164" t="s">
        <v>1218</v>
      </c>
      <c r="N164" t="s">
        <v>1219</v>
      </c>
      <c r="O164" t="s">
        <v>32</v>
      </c>
      <c r="P164" t="s">
        <v>27</v>
      </c>
      <c r="Q164" t="s">
        <v>27</v>
      </c>
      <c r="R164" t="s">
        <v>37</v>
      </c>
      <c r="S164" t="s">
        <v>27</v>
      </c>
      <c r="T164" t="s">
        <v>31</v>
      </c>
      <c r="U164" t="s">
        <v>27</v>
      </c>
      <c r="V164" t="s">
        <v>27</v>
      </c>
      <c r="W164" t="s">
        <v>31</v>
      </c>
      <c r="X164" t="s">
        <v>47</v>
      </c>
      <c r="Y164" t="s">
        <v>1220</v>
      </c>
    </row>
    <row r="165" spans="1:25" x14ac:dyDescent="0.25">
      <c r="A165">
        <v>674751</v>
      </c>
      <c r="B165" t="s">
        <v>1225</v>
      </c>
      <c r="C165" t="s">
        <v>1226</v>
      </c>
      <c r="D165">
        <v>4</v>
      </c>
      <c r="F165" t="s">
        <v>1227</v>
      </c>
      <c r="K165">
        <v>1982</v>
      </c>
      <c r="L165" t="s">
        <v>1228</v>
      </c>
      <c r="M165" t="s">
        <v>1229</v>
      </c>
      <c r="N165" t="s">
        <v>961</v>
      </c>
      <c r="O165" t="s">
        <v>32</v>
      </c>
      <c r="P165" t="s">
        <v>27</v>
      </c>
      <c r="Q165" t="s">
        <v>27</v>
      </c>
      <c r="R165" t="s">
        <v>37</v>
      </c>
      <c r="S165" t="s">
        <v>27</v>
      </c>
      <c r="T165" t="s">
        <v>31</v>
      </c>
      <c r="U165" t="s">
        <v>31</v>
      </c>
      <c r="V165" t="s">
        <v>27</v>
      </c>
      <c r="W165" t="s">
        <v>31</v>
      </c>
      <c r="X165" t="s">
        <v>47</v>
      </c>
      <c r="Y165" t="s">
        <v>1230</v>
      </c>
    </row>
    <row r="166" spans="1:25" x14ac:dyDescent="0.25">
      <c r="A166">
        <v>675393</v>
      </c>
      <c r="B166" t="s">
        <v>1231</v>
      </c>
      <c r="C166" t="s">
        <v>1232</v>
      </c>
      <c r="D166">
        <v>4</v>
      </c>
      <c r="F166" t="s">
        <v>1233</v>
      </c>
      <c r="K166">
        <v>1950</v>
      </c>
      <c r="L166" t="s">
        <v>1234</v>
      </c>
      <c r="M166" t="s">
        <v>1235</v>
      </c>
      <c r="N166" t="s">
        <v>1236</v>
      </c>
      <c r="O166" t="s">
        <v>40</v>
      </c>
      <c r="P166" t="s">
        <v>27</v>
      </c>
      <c r="Q166" t="s">
        <v>27</v>
      </c>
      <c r="R166" t="s">
        <v>28</v>
      </c>
      <c r="S166" t="s">
        <v>27</v>
      </c>
      <c r="T166" t="s">
        <v>27</v>
      </c>
      <c r="U166" t="s">
        <v>31</v>
      </c>
      <c r="V166" t="s">
        <v>27</v>
      </c>
      <c r="W166" t="s">
        <v>27</v>
      </c>
      <c r="X166" t="s">
        <v>47</v>
      </c>
    </row>
    <row r="167" spans="1:25" x14ac:dyDescent="0.25">
      <c r="A167">
        <v>675409</v>
      </c>
      <c r="B167" t="s">
        <v>1237</v>
      </c>
      <c r="C167" t="s">
        <v>1238</v>
      </c>
      <c r="D167">
        <v>4</v>
      </c>
      <c r="F167" t="s">
        <v>285</v>
      </c>
      <c r="G167" t="e">
        <f>-pressin</f>
        <v>#NAME?</v>
      </c>
      <c r="H167" t="s">
        <v>1239</v>
      </c>
      <c r="I167" t="e">
        <f>-pressin</f>
        <v>#NAME?</v>
      </c>
      <c r="K167">
        <v>1982</v>
      </c>
      <c r="O167" t="s">
        <v>40</v>
      </c>
      <c r="P167" t="s">
        <v>27</v>
      </c>
      <c r="Q167" t="s">
        <v>27</v>
      </c>
      <c r="R167" t="s">
        <v>28</v>
      </c>
      <c r="S167" t="s">
        <v>27</v>
      </c>
      <c r="T167" t="s">
        <v>27</v>
      </c>
      <c r="U167" t="s">
        <v>31</v>
      </c>
      <c r="V167" t="s">
        <v>27</v>
      </c>
      <c r="W167" t="s">
        <v>27</v>
      </c>
      <c r="X167" t="s">
        <v>172</v>
      </c>
    </row>
    <row r="168" spans="1:25" x14ac:dyDescent="0.25">
      <c r="A168">
        <v>675609</v>
      </c>
      <c r="B168" t="s">
        <v>1240</v>
      </c>
      <c r="C168" t="s">
        <v>1241</v>
      </c>
      <c r="D168">
        <v>4</v>
      </c>
      <c r="F168" t="s">
        <v>1242</v>
      </c>
      <c r="K168">
        <v>1982</v>
      </c>
      <c r="O168" t="s">
        <v>37</v>
      </c>
      <c r="P168" t="s">
        <v>27</v>
      </c>
      <c r="Q168" t="s">
        <v>27</v>
      </c>
      <c r="R168" t="s">
        <v>28</v>
      </c>
      <c r="S168" t="s">
        <v>27</v>
      </c>
      <c r="T168" t="s">
        <v>27</v>
      </c>
      <c r="U168" t="s">
        <v>31</v>
      </c>
      <c r="V168" t="s">
        <v>27</v>
      </c>
      <c r="W168" t="s">
        <v>27</v>
      </c>
      <c r="X168" t="s">
        <v>580</v>
      </c>
    </row>
    <row r="169" spans="1:25" x14ac:dyDescent="0.25">
      <c r="A169">
        <v>674296</v>
      </c>
      <c r="B169" t="s">
        <v>1243</v>
      </c>
      <c r="C169" t="s">
        <v>1244</v>
      </c>
      <c r="D169">
        <v>4</v>
      </c>
      <c r="F169" t="s">
        <v>1245</v>
      </c>
      <c r="O169" t="s">
        <v>32</v>
      </c>
      <c r="P169" t="s">
        <v>27</v>
      </c>
      <c r="Q169" t="s">
        <v>27</v>
      </c>
      <c r="R169" t="s">
        <v>37</v>
      </c>
      <c r="S169" t="s">
        <v>27</v>
      </c>
      <c r="T169" t="s">
        <v>27</v>
      </c>
      <c r="U169" t="s">
        <v>31</v>
      </c>
      <c r="V169" t="s">
        <v>27</v>
      </c>
      <c r="W169" t="s">
        <v>27</v>
      </c>
      <c r="X169" t="s">
        <v>172</v>
      </c>
      <c r="Y169" t="s">
        <v>1246</v>
      </c>
    </row>
    <row r="170" spans="1:25" x14ac:dyDescent="0.25">
      <c r="A170">
        <v>395607</v>
      </c>
      <c r="B170" t="s">
        <v>1247</v>
      </c>
      <c r="C170" t="s">
        <v>1248</v>
      </c>
      <c r="D170">
        <v>4</v>
      </c>
      <c r="E170" t="s">
        <v>1249</v>
      </c>
      <c r="F170" t="s">
        <v>1250</v>
      </c>
      <c r="J170">
        <v>1964</v>
      </c>
      <c r="K170">
        <v>1966</v>
      </c>
      <c r="L170" t="s">
        <v>1251</v>
      </c>
      <c r="M170" t="s">
        <v>1252</v>
      </c>
      <c r="N170" t="s">
        <v>680</v>
      </c>
      <c r="O170" t="s">
        <v>32</v>
      </c>
      <c r="P170" t="s">
        <v>31</v>
      </c>
      <c r="Q170" t="s">
        <v>27</v>
      </c>
      <c r="R170" t="s">
        <v>35</v>
      </c>
      <c r="S170" t="s">
        <v>31</v>
      </c>
      <c r="T170" t="s">
        <v>31</v>
      </c>
      <c r="U170" t="s">
        <v>31</v>
      </c>
      <c r="V170" t="s">
        <v>27</v>
      </c>
      <c r="W170" t="s">
        <v>27</v>
      </c>
      <c r="X170" t="s">
        <v>47</v>
      </c>
      <c r="Y170" t="s">
        <v>1253</v>
      </c>
    </row>
    <row r="171" spans="1:25" x14ac:dyDescent="0.25">
      <c r="A171">
        <v>308422</v>
      </c>
      <c r="B171" t="s">
        <v>1255</v>
      </c>
      <c r="C171" t="s">
        <v>1256</v>
      </c>
      <c r="D171">
        <v>4</v>
      </c>
      <c r="E171" t="s">
        <v>1257</v>
      </c>
      <c r="F171" t="s">
        <v>146</v>
      </c>
      <c r="G171" t="e">
        <f>-arone</f>
        <v>#NAME?</v>
      </c>
      <c r="H171" t="s">
        <v>841</v>
      </c>
      <c r="I171" t="e">
        <f>-arone</f>
        <v>#NAME?</v>
      </c>
      <c r="J171">
        <v>2004</v>
      </c>
      <c r="K171">
        <v>2009</v>
      </c>
      <c r="L171" t="s">
        <v>1258</v>
      </c>
      <c r="M171" t="s">
        <v>1259</v>
      </c>
      <c r="O171" t="s">
        <v>32</v>
      </c>
      <c r="P171" t="s">
        <v>27</v>
      </c>
      <c r="Q171" t="s">
        <v>27</v>
      </c>
      <c r="R171" t="s">
        <v>35</v>
      </c>
      <c r="S171" t="s">
        <v>27</v>
      </c>
      <c r="T171" t="s">
        <v>31</v>
      </c>
      <c r="U171" t="s">
        <v>27</v>
      </c>
      <c r="V171" t="s">
        <v>27</v>
      </c>
      <c r="W171" t="s">
        <v>31</v>
      </c>
      <c r="X171" t="s">
        <v>47</v>
      </c>
      <c r="Y171" t="s">
        <v>1260</v>
      </c>
    </row>
    <row r="172" spans="1:25" x14ac:dyDescent="0.25">
      <c r="A172">
        <v>284208</v>
      </c>
      <c r="B172" t="s">
        <v>1261</v>
      </c>
      <c r="C172" t="s">
        <v>1262</v>
      </c>
      <c r="D172">
        <v>4</v>
      </c>
      <c r="F172" t="s">
        <v>93</v>
      </c>
      <c r="G172" t="e">
        <f>-flurane</f>
        <v>#NAME?</v>
      </c>
      <c r="H172" t="s">
        <v>1263</v>
      </c>
      <c r="I172" t="e">
        <f>-flurane</f>
        <v>#NAME?</v>
      </c>
      <c r="J172">
        <v>1962</v>
      </c>
      <c r="L172" t="s">
        <v>1264</v>
      </c>
      <c r="M172" t="s">
        <v>1265</v>
      </c>
      <c r="N172" t="s">
        <v>453</v>
      </c>
      <c r="O172" t="s">
        <v>32</v>
      </c>
      <c r="P172" t="s">
        <v>31</v>
      </c>
      <c r="Q172" t="s">
        <v>27</v>
      </c>
      <c r="R172" t="s">
        <v>35</v>
      </c>
      <c r="S172" t="s">
        <v>27</v>
      </c>
      <c r="T172" t="s">
        <v>27</v>
      </c>
      <c r="U172" t="s">
        <v>27</v>
      </c>
      <c r="V172" t="s">
        <v>31</v>
      </c>
      <c r="W172" t="s">
        <v>27</v>
      </c>
      <c r="X172" t="s">
        <v>172</v>
      </c>
      <c r="Y172" t="s">
        <v>1266</v>
      </c>
    </row>
    <row r="173" spans="1:25" x14ac:dyDescent="0.25">
      <c r="A173">
        <v>16303</v>
      </c>
      <c r="B173" t="s">
        <v>1267</v>
      </c>
      <c r="C173" t="s">
        <v>1268</v>
      </c>
      <c r="D173">
        <v>4</v>
      </c>
      <c r="F173" t="s">
        <v>1269</v>
      </c>
      <c r="K173">
        <v>1962</v>
      </c>
      <c r="L173" t="s">
        <v>1270</v>
      </c>
      <c r="M173" t="s">
        <v>1271</v>
      </c>
      <c r="N173" t="s">
        <v>64</v>
      </c>
      <c r="O173" t="s">
        <v>26</v>
      </c>
      <c r="P173" t="s">
        <v>31</v>
      </c>
      <c r="Q173" t="s">
        <v>27</v>
      </c>
      <c r="R173" t="s">
        <v>28</v>
      </c>
      <c r="S173" t="s">
        <v>27</v>
      </c>
      <c r="T173" t="s">
        <v>31</v>
      </c>
      <c r="U173" t="s">
        <v>27</v>
      </c>
      <c r="V173" t="s">
        <v>27</v>
      </c>
      <c r="W173" t="s">
        <v>27</v>
      </c>
      <c r="X173" t="s">
        <v>47</v>
      </c>
      <c r="Y173" t="s">
        <v>1272</v>
      </c>
    </row>
    <row r="174" spans="1:25" x14ac:dyDescent="0.25">
      <c r="A174">
        <v>442013</v>
      </c>
      <c r="B174" t="s">
        <v>1273</v>
      </c>
      <c r="C174" t="s">
        <v>1274</v>
      </c>
      <c r="D174">
        <v>4</v>
      </c>
      <c r="F174" t="s">
        <v>1275</v>
      </c>
      <c r="J174">
        <v>1988</v>
      </c>
      <c r="K174">
        <v>1987</v>
      </c>
      <c r="L174" t="s">
        <v>1276</v>
      </c>
      <c r="M174" t="s">
        <v>1277</v>
      </c>
      <c r="N174" t="s">
        <v>1278</v>
      </c>
      <c r="O174" t="s">
        <v>26</v>
      </c>
      <c r="P174" t="s">
        <v>31</v>
      </c>
      <c r="Q174" t="s">
        <v>27</v>
      </c>
      <c r="R174" t="s">
        <v>28</v>
      </c>
      <c r="S174" t="s">
        <v>27</v>
      </c>
      <c r="T174" t="s">
        <v>31</v>
      </c>
      <c r="U174" t="s">
        <v>27</v>
      </c>
      <c r="V174" t="s">
        <v>27</v>
      </c>
      <c r="W174" t="s">
        <v>27</v>
      </c>
      <c r="X174" t="s">
        <v>47</v>
      </c>
      <c r="Y174" t="s">
        <v>1279</v>
      </c>
    </row>
    <row r="175" spans="1:25" x14ac:dyDescent="0.25">
      <c r="A175">
        <v>674411</v>
      </c>
      <c r="B175" t="s">
        <v>1280</v>
      </c>
      <c r="C175" t="s">
        <v>1281</v>
      </c>
      <c r="D175">
        <v>4</v>
      </c>
      <c r="F175" t="s">
        <v>1282</v>
      </c>
      <c r="K175">
        <v>1997</v>
      </c>
      <c r="L175" t="s">
        <v>1283</v>
      </c>
      <c r="M175" t="s">
        <v>1284</v>
      </c>
      <c r="O175" t="s">
        <v>32</v>
      </c>
      <c r="P175" t="s">
        <v>27</v>
      </c>
      <c r="Q175" t="s">
        <v>27</v>
      </c>
      <c r="R175" t="s">
        <v>37</v>
      </c>
      <c r="S175" t="s">
        <v>27</v>
      </c>
      <c r="T175" t="s">
        <v>31</v>
      </c>
      <c r="U175" t="s">
        <v>27</v>
      </c>
      <c r="V175" t="s">
        <v>27</v>
      </c>
      <c r="W175" t="s">
        <v>27</v>
      </c>
      <c r="X175" t="s">
        <v>172</v>
      </c>
    </row>
    <row r="176" spans="1:25" x14ac:dyDescent="0.25">
      <c r="A176">
        <v>208661</v>
      </c>
      <c r="B176" t="s">
        <v>1285</v>
      </c>
      <c r="C176" t="s">
        <v>1286</v>
      </c>
      <c r="D176">
        <v>4</v>
      </c>
      <c r="F176" t="s">
        <v>1287</v>
      </c>
      <c r="J176">
        <v>1988</v>
      </c>
      <c r="K176">
        <v>1994</v>
      </c>
      <c r="L176" t="s">
        <v>1288</v>
      </c>
      <c r="M176" t="s">
        <v>1289</v>
      </c>
      <c r="O176" t="s">
        <v>32</v>
      </c>
      <c r="P176" t="s">
        <v>31</v>
      </c>
      <c r="Q176" t="s">
        <v>27</v>
      </c>
      <c r="R176" t="s">
        <v>33</v>
      </c>
      <c r="S176" t="s">
        <v>27</v>
      </c>
      <c r="T176" t="s">
        <v>27</v>
      </c>
      <c r="U176" t="s">
        <v>27</v>
      </c>
      <c r="V176" t="s">
        <v>31</v>
      </c>
      <c r="W176" t="s">
        <v>27</v>
      </c>
      <c r="X176" t="s">
        <v>580</v>
      </c>
      <c r="Y176" t="s">
        <v>1290</v>
      </c>
    </row>
    <row r="177" spans="1:25" x14ac:dyDescent="0.25">
      <c r="A177">
        <v>2524</v>
      </c>
      <c r="B177" t="s">
        <v>1291</v>
      </c>
      <c r="C177" t="s">
        <v>1292</v>
      </c>
      <c r="D177">
        <v>4</v>
      </c>
      <c r="F177" t="s">
        <v>1293</v>
      </c>
      <c r="J177">
        <v>1966</v>
      </c>
      <c r="K177">
        <v>1983</v>
      </c>
      <c r="N177" t="s">
        <v>125</v>
      </c>
      <c r="O177" t="s">
        <v>32</v>
      </c>
      <c r="P177" t="s">
        <v>31</v>
      </c>
      <c r="Q177" t="s">
        <v>27</v>
      </c>
      <c r="R177" t="s">
        <v>35</v>
      </c>
      <c r="S177" t="s">
        <v>27</v>
      </c>
      <c r="T177" t="s">
        <v>31</v>
      </c>
      <c r="U177" t="s">
        <v>27</v>
      </c>
      <c r="V177" t="s">
        <v>27</v>
      </c>
      <c r="W177" t="s">
        <v>27</v>
      </c>
      <c r="X177" t="s">
        <v>47</v>
      </c>
      <c r="Y177" t="s">
        <v>1294</v>
      </c>
    </row>
    <row r="178" spans="1:25" x14ac:dyDescent="0.25">
      <c r="A178">
        <v>675749</v>
      </c>
      <c r="B178" t="s">
        <v>1297</v>
      </c>
      <c r="C178" t="s">
        <v>1298</v>
      </c>
      <c r="D178">
        <v>4</v>
      </c>
      <c r="E178" t="s">
        <v>1299</v>
      </c>
      <c r="F178" t="s">
        <v>89</v>
      </c>
      <c r="G178" t="e">
        <f>-mer</f>
        <v>#NAME?</v>
      </c>
      <c r="H178" t="s">
        <v>622</v>
      </c>
      <c r="I178" t="e">
        <f>-mer</f>
        <v>#NAME?</v>
      </c>
      <c r="J178">
        <v>2006</v>
      </c>
      <c r="K178">
        <v>2007</v>
      </c>
      <c r="O178" t="s">
        <v>58</v>
      </c>
      <c r="P178" t="s">
        <v>27</v>
      </c>
      <c r="Q178" t="s">
        <v>27</v>
      </c>
      <c r="R178" t="s">
        <v>37</v>
      </c>
      <c r="S178" t="s">
        <v>27</v>
      </c>
      <c r="T178" t="s">
        <v>31</v>
      </c>
      <c r="U178" t="s">
        <v>27</v>
      </c>
      <c r="V178" t="s">
        <v>27</v>
      </c>
      <c r="W178" t="s">
        <v>27</v>
      </c>
      <c r="X178" t="s">
        <v>47</v>
      </c>
      <c r="Y178" t="s">
        <v>1300</v>
      </c>
    </row>
    <row r="179" spans="1:25" x14ac:dyDescent="0.25">
      <c r="A179">
        <v>674687</v>
      </c>
      <c r="B179" t="s">
        <v>1301</v>
      </c>
      <c r="C179" t="s">
        <v>1302</v>
      </c>
      <c r="D179">
        <v>4</v>
      </c>
      <c r="F179" t="s">
        <v>1303</v>
      </c>
      <c r="K179">
        <v>1990</v>
      </c>
      <c r="L179" t="s">
        <v>1304</v>
      </c>
      <c r="M179" t="s">
        <v>1305</v>
      </c>
      <c r="N179" t="s">
        <v>1306</v>
      </c>
      <c r="O179" t="s">
        <v>32</v>
      </c>
      <c r="P179" t="s">
        <v>27</v>
      </c>
      <c r="Q179" t="s">
        <v>27</v>
      </c>
      <c r="R179" t="s">
        <v>37</v>
      </c>
      <c r="S179" t="s">
        <v>27</v>
      </c>
      <c r="T179" t="s">
        <v>27</v>
      </c>
      <c r="U179" t="s">
        <v>27</v>
      </c>
      <c r="V179" t="s">
        <v>27</v>
      </c>
      <c r="W179" t="s">
        <v>27</v>
      </c>
      <c r="X179" t="s">
        <v>47</v>
      </c>
      <c r="Y179" t="s">
        <v>1307</v>
      </c>
    </row>
    <row r="180" spans="1:25" x14ac:dyDescent="0.25">
      <c r="A180">
        <v>2046</v>
      </c>
      <c r="B180" t="s">
        <v>1308</v>
      </c>
      <c r="C180" t="s">
        <v>1309</v>
      </c>
      <c r="D180">
        <v>4</v>
      </c>
      <c r="E180" t="s">
        <v>1310</v>
      </c>
      <c r="F180" t="s">
        <v>1311</v>
      </c>
      <c r="G180" t="e">
        <f>-semide</f>
        <v>#NAME?</v>
      </c>
      <c r="H180" t="s">
        <v>904</v>
      </c>
      <c r="I180" t="e">
        <f>-semide</f>
        <v>#NAME?</v>
      </c>
      <c r="J180">
        <v>1964</v>
      </c>
      <c r="K180">
        <v>1966</v>
      </c>
      <c r="L180" t="s">
        <v>1312</v>
      </c>
      <c r="M180" t="s">
        <v>1313</v>
      </c>
      <c r="N180" t="s">
        <v>483</v>
      </c>
      <c r="O180" t="s">
        <v>32</v>
      </c>
      <c r="P180" t="s">
        <v>31</v>
      </c>
      <c r="Q180" t="s">
        <v>27</v>
      </c>
      <c r="R180" t="s">
        <v>35</v>
      </c>
      <c r="S180" t="s">
        <v>27</v>
      </c>
      <c r="T180" t="s">
        <v>31</v>
      </c>
      <c r="U180" t="s">
        <v>31</v>
      </c>
      <c r="V180" t="s">
        <v>27</v>
      </c>
      <c r="W180" t="s">
        <v>31</v>
      </c>
      <c r="X180" t="s">
        <v>47</v>
      </c>
      <c r="Y180" t="s">
        <v>1314</v>
      </c>
    </row>
    <row r="181" spans="1:25" x14ac:dyDescent="0.25">
      <c r="A181">
        <v>311503</v>
      </c>
      <c r="B181" t="s">
        <v>1315</v>
      </c>
      <c r="C181" t="s">
        <v>1316</v>
      </c>
      <c r="D181">
        <v>4</v>
      </c>
      <c r="F181" t="s">
        <v>1317</v>
      </c>
      <c r="K181">
        <v>1982</v>
      </c>
      <c r="N181" t="s">
        <v>865</v>
      </c>
      <c r="O181" t="s">
        <v>32</v>
      </c>
      <c r="P181" t="s">
        <v>27</v>
      </c>
      <c r="Q181" t="s">
        <v>27</v>
      </c>
      <c r="R181" t="s">
        <v>37</v>
      </c>
      <c r="S181" t="s">
        <v>27</v>
      </c>
      <c r="T181" t="s">
        <v>27</v>
      </c>
      <c r="U181" t="s">
        <v>27</v>
      </c>
      <c r="V181" t="s">
        <v>27</v>
      </c>
      <c r="W181" t="s">
        <v>27</v>
      </c>
      <c r="X181" t="s">
        <v>172</v>
      </c>
      <c r="Y181" t="s">
        <v>1318</v>
      </c>
    </row>
    <row r="182" spans="1:25" x14ac:dyDescent="0.25">
      <c r="A182">
        <v>660560</v>
      </c>
      <c r="B182" t="s">
        <v>1319</v>
      </c>
      <c r="C182" t="s">
        <v>1320</v>
      </c>
      <c r="D182">
        <v>4</v>
      </c>
      <c r="F182" t="s">
        <v>721</v>
      </c>
      <c r="G182" t="s">
        <v>416</v>
      </c>
      <c r="H182" t="s">
        <v>417</v>
      </c>
      <c r="I182" t="s">
        <v>416</v>
      </c>
      <c r="J182">
        <v>1963</v>
      </c>
      <c r="K182">
        <v>1962</v>
      </c>
      <c r="N182" t="s">
        <v>631</v>
      </c>
      <c r="O182" t="s">
        <v>32</v>
      </c>
      <c r="P182" t="s">
        <v>31</v>
      </c>
      <c r="Q182" t="s">
        <v>27</v>
      </c>
      <c r="R182" t="s">
        <v>28</v>
      </c>
      <c r="S182" t="s">
        <v>27</v>
      </c>
      <c r="T182" t="s">
        <v>31</v>
      </c>
      <c r="U182" t="s">
        <v>27</v>
      </c>
      <c r="V182" t="s">
        <v>27</v>
      </c>
      <c r="W182" t="s">
        <v>27</v>
      </c>
      <c r="X182" t="s">
        <v>172</v>
      </c>
      <c r="Y182" t="s">
        <v>1321</v>
      </c>
    </row>
    <row r="183" spans="1:25" x14ac:dyDescent="0.25">
      <c r="A183">
        <v>56432</v>
      </c>
      <c r="B183" t="s">
        <v>1322</v>
      </c>
      <c r="C183" t="s">
        <v>1323</v>
      </c>
      <c r="D183">
        <v>4</v>
      </c>
      <c r="E183" t="s">
        <v>1324</v>
      </c>
      <c r="F183" t="s">
        <v>1325</v>
      </c>
      <c r="G183" t="e">
        <f>-cillin</f>
        <v>#NAME?</v>
      </c>
      <c r="H183" t="s">
        <v>34</v>
      </c>
      <c r="I183" t="e">
        <f>-cillin</f>
        <v>#NAME?</v>
      </c>
      <c r="J183">
        <v>1962</v>
      </c>
      <c r="K183">
        <v>1971</v>
      </c>
      <c r="L183" t="s">
        <v>1326</v>
      </c>
      <c r="M183" t="s">
        <v>1327</v>
      </c>
      <c r="N183" t="s">
        <v>84</v>
      </c>
      <c r="O183" t="s">
        <v>26</v>
      </c>
      <c r="P183" t="s">
        <v>31</v>
      </c>
      <c r="Q183" t="s">
        <v>27</v>
      </c>
      <c r="R183" t="s">
        <v>28</v>
      </c>
      <c r="S183" t="s">
        <v>27</v>
      </c>
      <c r="T183" t="s">
        <v>31</v>
      </c>
      <c r="U183" t="s">
        <v>31</v>
      </c>
      <c r="V183" t="s">
        <v>27</v>
      </c>
      <c r="W183" t="s">
        <v>27</v>
      </c>
      <c r="X183" t="s">
        <v>47</v>
      </c>
      <c r="Y183" t="s">
        <v>1328</v>
      </c>
    </row>
    <row r="184" spans="1:25" x14ac:dyDescent="0.25">
      <c r="A184">
        <v>675184</v>
      </c>
      <c r="B184" t="s">
        <v>1329</v>
      </c>
      <c r="C184" t="s">
        <v>1330</v>
      </c>
      <c r="D184">
        <v>4</v>
      </c>
      <c r="F184" t="s">
        <v>551</v>
      </c>
      <c r="J184">
        <v>1963</v>
      </c>
      <c r="K184">
        <v>1962</v>
      </c>
      <c r="N184" t="s">
        <v>104</v>
      </c>
      <c r="O184" t="s">
        <v>32</v>
      </c>
      <c r="P184" t="s">
        <v>31</v>
      </c>
      <c r="Q184" t="s">
        <v>27</v>
      </c>
      <c r="R184" t="s">
        <v>28</v>
      </c>
      <c r="S184" t="s">
        <v>31</v>
      </c>
      <c r="T184" t="s">
        <v>27</v>
      </c>
      <c r="U184" t="s">
        <v>31</v>
      </c>
      <c r="V184" t="s">
        <v>27</v>
      </c>
      <c r="W184" t="s">
        <v>27</v>
      </c>
      <c r="X184" t="s">
        <v>47</v>
      </c>
      <c r="Y184" t="s">
        <v>1331</v>
      </c>
    </row>
    <row r="185" spans="1:25" x14ac:dyDescent="0.25">
      <c r="A185">
        <v>3599</v>
      </c>
      <c r="B185" t="s">
        <v>1332</v>
      </c>
      <c r="C185" t="s">
        <v>1333</v>
      </c>
      <c r="D185">
        <v>4</v>
      </c>
      <c r="E185" t="s">
        <v>1334</v>
      </c>
      <c r="F185" t="s">
        <v>828</v>
      </c>
      <c r="G185" t="e">
        <f>-spirone</f>
        <v>#NAME?</v>
      </c>
      <c r="H185" t="s">
        <v>273</v>
      </c>
      <c r="I185" t="e">
        <f>-spirone</f>
        <v>#NAME?</v>
      </c>
      <c r="J185">
        <v>1973</v>
      </c>
      <c r="K185">
        <v>1986</v>
      </c>
      <c r="L185" t="s">
        <v>1335</v>
      </c>
      <c r="M185" t="s">
        <v>1336</v>
      </c>
      <c r="N185" t="s">
        <v>326</v>
      </c>
      <c r="O185" t="s">
        <v>32</v>
      </c>
      <c r="P185" t="s">
        <v>31</v>
      </c>
      <c r="Q185" t="s">
        <v>27</v>
      </c>
      <c r="R185" t="s">
        <v>35</v>
      </c>
      <c r="S185" t="s">
        <v>31</v>
      </c>
      <c r="T185" t="s">
        <v>31</v>
      </c>
      <c r="U185" t="s">
        <v>27</v>
      </c>
      <c r="V185" t="s">
        <v>27</v>
      </c>
      <c r="W185" t="s">
        <v>27</v>
      </c>
      <c r="X185" t="s">
        <v>47</v>
      </c>
      <c r="Y185" t="s">
        <v>1337</v>
      </c>
    </row>
    <row r="186" spans="1:25" x14ac:dyDescent="0.25">
      <c r="A186">
        <v>208749</v>
      </c>
      <c r="B186" t="s">
        <v>1338</v>
      </c>
      <c r="C186" t="s">
        <v>1339</v>
      </c>
      <c r="D186">
        <v>4</v>
      </c>
      <c r="E186" t="s">
        <v>1340</v>
      </c>
      <c r="F186" t="s">
        <v>1341</v>
      </c>
      <c r="G186" t="e">
        <f>-caine</f>
        <v>#NAME?</v>
      </c>
      <c r="H186" t="s">
        <v>79</v>
      </c>
      <c r="I186" t="e">
        <f>-caine</f>
        <v>#NAME?</v>
      </c>
      <c r="J186">
        <v>1966</v>
      </c>
      <c r="K186">
        <v>1965</v>
      </c>
      <c r="L186" t="s">
        <v>1342</v>
      </c>
      <c r="M186" t="s">
        <v>1343</v>
      </c>
      <c r="N186" t="s">
        <v>400</v>
      </c>
      <c r="O186" t="s">
        <v>32</v>
      </c>
      <c r="P186" t="s">
        <v>31</v>
      </c>
      <c r="Q186" t="s">
        <v>27</v>
      </c>
      <c r="R186" t="s">
        <v>33</v>
      </c>
      <c r="S186" t="s">
        <v>27</v>
      </c>
      <c r="T186" t="s">
        <v>27</v>
      </c>
      <c r="U186" t="s">
        <v>31</v>
      </c>
      <c r="V186" t="s">
        <v>31</v>
      </c>
      <c r="W186" t="s">
        <v>27</v>
      </c>
      <c r="X186" t="s">
        <v>47</v>
      </c>
      <c r="Y186" t="s">
        <v>1344</v>
      </c>
    </row>
    <row r="187" spans="1:25" x14ac:dyDescent="0.25">
      <c r="A187">
        <v>66273</v>
      </c>
      <c r="B187" t="s">
        <v>1345</v>
      </c>
      <c r="C187" t="s">
        <v>1346</v>
      </c>
      <c r="D187">
        <v>4</v>
      </c>
      <c r="F187" t="s">
        <v>1347</v>
      </c>
      <c r="K187">
        <v>2003</v>
      </c>
      <c r="L187" t="s">
        <v>1348</v>
      </c>
      <c r="M187" t="s">
        <v>1349</v>
      </c>
      <c r="N187" t="s">
        <v>355</v>
      </c>
      <c r="O187" t="s">
        <v>32</v>
      </c>
      <c r="P187" t="s">
        <v>31</v>
      </c>
      <c r="Q187" t="s">
        <v>27</v>
      </c>
      <c r="R187" t="s">
        <v>33</v>
      </c>
      <c r="S187" t="s">
        <v>27</v>
      </c>
      <c r="T187" t="s">
        <v>31</v>
      </c>
      <c r="U187" t="s">
        <v>27</v>
      </c>
      <c r="V187" t="s">
        <v>27</v>
      </c>
      <c r="W187" t="s">
        <v>27</v>
      </c>
      <c r="X187" t="s">
        <v>47</v>
      </c>
      <c r="Y187" t="s">
        <v>1350</v>
      </c>
    </row>
    <row r="188" spans="1:25" x14ac:dyDescent="0.25">
      <c r="A188">
        <v>660529</v>
      </c>
      <c r="B188" t="s">
        <v>1351</v>
      </c>
      <c r="C188" t="s">
        <v>1352</v>
      </c>
      <c r="D188">
        <v>4</v>
      </c>
      <c r="E188" t="s">
        <v>1353</v>
      </c>
      <c r="F188" t="s">
        <v>1195</v>
      </c>
      <c r="J188">
        <v>2006</v>
      </c>
      <c r="K188">
        <v>2008</v>
      </c>
      <c r="L188" t="s">
        <v>1354</v>
      </c>
      <c r="M188" t="s">
        <v>1355</v>
      </c>
      <c r="O188" t="s">
        <v>26</v>
      </c>
      <c r="P188" t="s">
        <v>31</v>
      </c>
      <c r="Q188" t="s">
        <v>27</v>
      </c>
      <c r="R188" t="s">
        <v>33</v>
      </c>
      <c r="S188" t="s">
        <v>27</v>
      </c>
      <c r="T188" t="s">
        <v>27</v>
      </c>
      <c r="U188" t="s">
        <v>31</v>
      </c>
      <c r="V188" t="s">
        <v>27</v>
      </c>
      <c r="W188" t="s">
        <v>27</v>
      </c>
      <c r="X188" t="s">
        <v>47</v>
      </c>
      <c r="Y188" t="s">
        <v>1356</v>
      </c>
    </row>
    <row r="189" spans="1:25" x14ac:dyDescent="0.25">
      <c r="A189">
        <v>54722</v>
      </c>
      <c r="B189" t="s">
        <v>1357</v>
      </c>
      <c r="C189" t="s">
        <v>1358</v>
      </c>
      <c r="D189">
        <v>4</v>
      </c>
      <c r="E189" t="s">
        <v>1359</v>
      </c>
      <c r="F189" t="s">
        <v>1360</v>
      </c>
      <c r="J189">
        <v>1995</v>
      </c>
      <c r="K189">
        <v>1994</v>
      </c>
      <c r="L189" t="s">
        <v>1361</v>
      </c>
      <c r="M189" t="s">
        <v>1362</v>
      </c>
      <c r="N189" t="s">
        <v>1363</v>
      </c>
      <c r="O189" t="s">
        <v>32</v>
      </c>
      <c r="P189" t="s">
        <v>31</v>
      </c>
      <c r="Q189" t="s">
        <v>27</v>
      </c>
      <c r="R189" t="s">
        <v>35</v>
      </c>
      <c r="S189" t="s">
        <v>27</v>
      </c>
      <c r="T189" t="s">
        <v>31</v>
      </c>
      <c r="U189" t="s">
        <v>27</v>
      </c>
      <c r="V189" t="s">
        <v>27</v>
      </c>
      <c r="W189" t="s">
        <v>31</v>
      </c>
      <c r="X189" t="s">
        <v>47</v>
      </c>
      <c r="Y189" t="s">
        <v>1364</v>
      </c>
    </row>
    <row r="190" spans="1:25" x14ac:dyDescent="0.25">
      <c r="A190">
        <v>431376</v>
      </c>
      <c r="B190" t="s">
        <v>1365</v>
      </c>
      <c r="C190" t="s">
        <v>1366</v>
      </c>
      <c r="D190">
        <v>4</v>
      </c>
      <c r="E190" t="s">
        <v>1367</v>
      </c>
      <c r="F190" t="s">
        <v>1368</v>
      </c>
      <c r="J190">
        <v>2009</v>
      </c>
      <c r="K190">
        <v>2010</v>
      </c>
      <c r="O190" t="s">
        <v>26</v>
      </c>
      <c r="P190" t="s">
        <v>31</v>
      </c>
      <c r="Q190" t="s">
        <v>27</v>
      </c>
      <c r="R190" t="s">
        <v>28</v>
      </c>
      <c r="S190" t="s">
        <v>27</v>
      </c>
      <c r="T190" t="s">
        <v>31</v>
      </c>
      <c r="U190" t="s">
        <v>27</v>
      </c>
      <c r="V190" t="s">
        <v>27</v>
      </c>
      <c r="W190" t="s">
        <v>27</v>
      </c>
      <c r="X190" t="s">
        <v>47</v>
      </c>
      <c r="Y190" t="s">
        <v>1369</v>
      </c>
    </row>
    <row r="191" spans="1:25" x14ac:dyDescent="0.25">
      <c r="A191">
        <v>674858</v>
      </c>
      <c r="B191" t="s">
        <v>1372</v>
      </c>
      <c r="C191" t="s">
        <v>1373</v>
      </c>
      <c r="D191">
        <v>4</v>
      </c>
      <c r="E191" t="s">
        <v>1374</v>
      </c>
      <c r="F191" t="s">
        <v>1375</v>
      </c>
      <c r="J191">
        <v>1976</v>
      </c>
      <c r="K191">
        <v>1984</v>
      </c>
      <c r="L191" t="s">
        <v>1376</v>
      </c>
      <c r="M191" t="s">
        <v>1377</v>
      </c>
      <c r="N191" t="s">
        <v>1378</v>
      </c>
      <c r="O191" t="s">
        <v>26</v>
      </c>
      <c r="P191" t="s">
        <v>31</v>
      </c>
      <c r="Q191" t="s">
        <v>27</v>
      </c>
      <c r="R191" t="s">
        <v>28</v>
      </c>
      <c r="S191" t="s">
        <v>27</v>
      </c>
      <c r="T191" t="s">
        <v>31</v>
      </c>
      <c r="U191" t="s">
        <v>27</v>
      </c>
      <c r="V191" t="s">
        <v>27</v>
      </c>
      <c r="W191" t="s">
        <v>27</v>
      </c>
      <c r="X191" t="s">
        <v>172</v>
      </c>
      <c r="Y191" t="s">
        <v>1379</v>
      </c>
    </row>
    <row r="192" spans="1:25" x14ac:dyDescent="0.25">
      <c r="A192">
        <v>675601</v>
      </c>
      <c r="B192" t="s">
        <v>1380</v>
      </c>
      <c r="C192" t="s">
        <v>1381</v>
      </c>
      <c r="D192">
        <v>4</v>
      </c>
      <c r="F192" t="s">
        <v>1091</v>
      </c>
      <c r="K192">
        <v>1998</v>
      </c>
      <c r="O192" t="s">
        <v>37</v>
      </c>
      <c r="P192" t="s">
        <v>27</v>
      </c>
      <c r="Q192" t="s">
        <v>27</v>
      </c>
      <c r="R192" t="s">
        <v>28</v>
      </c>
      <c r="S192" t="s">
        <v>27</v>
      </c>
      <c r="T192" t="s">
        <v>31</v>
      </c>
      <c r="U192" t="s">
        <v>27</v>
      </c>
      <c r="V192" t="s">
        <v>27</v>
      </c>
      <c r="W192" t="s">
        <v>27</v>
      </c>
      <c r="X192" t="s">
        <v>172</v>
      </c>
    </row>
    <row r="193" spans="1:25" x14ac:dyDescent="0.25">
      <c r="A193">
        <v>674753</v>
      </c>
      <c r="B193" t="s">
        <v>1382</v>
      </c>
      <c r="C193" t="s">
        <v>1383</v>
      </c>
      <c r="D193">
        <v>4</v>
      </c>
      <c r="F193" t="s">
        <v>146</v>
      </c>
      <c r="K193">
        <v>1982</v>
      </c>
      <c r="L193" t="s">
        <v>1384</v>
      </c>
      <c r="M193" t="s">
        <v>1385</v>
      </c>
      <c r="O193" t="s">
        <v>32</v>
      </c>
      <c r="P193" t="s">
        <v>31</v>
      </c>
      <c r="Q193" t="s">
        <v>27</v>
      </c>
      <c r="R193" t="s">
        <v>33</v>
      </c>
      <c r="S193" t="s">
        <v>27</v>
      </c>
      <c r="T193" t="s">
        <v>31</v>
      </c>
      <c r="U193" t="s">
        <v>27</v>
      </c>
      <c r="V193" t="s">
        <v>27</v>
      </c>
      <c r="W193" t="s">
        <v>27</v>
      </c>
      <c r="X193" t="s">
        <v>172</v>
      </c>
      <c r="Y193" t="s">
        <v>1386</v>
      </c>
    </row>
    <row r="194" spans="1:25" x14ac:dyDescent="0.25">
      <c r="A194">
        <v>394996</v>
      </c>
      <c r="B194" t="s">
        <v>1387</v>
      </c>
      <c r="C194" t="s">
        <v>1388</v>
      </c>
      <c r="D194">
        <v>4</v>
      </c>
      <c r="E194" t="s">
        <v>1389</v>
      </c>
      <c r="F194" t="s">
        <v>1390</v>
      </c>
      <c r="G194" t="e">
        <f>-vir</f>
        <v>#NAME?</v>
      </c>
      <c r="H194" t="s">
        <v>1295</v>
      </c>
      <c r="I194" t="s">
        <v>1296</v>
      </c>
      <c r="J194">
        <v>2006</v>
      </c>
      <c r="K194">
        <v>2011</v>
      </c>
      <c r="L194" t="s">
        <v>1391</v>
      </c>
      <c r="M194" t="s">
        <v>1392</v>
      </c>
      <c r="O194" t="s">
        <v>40</v>
      </c>
      <c r="P194" t="s">
        <v>27</v>
      </c>
      <c r="Q194" t="s">
        <v>27</v>
      </c>
      <c r="R194" t="s">
        <v>28</v>
      </c>
      <c r="S194" t="s">
        <v>27</v>
      </c>
      <c r="T194" t="s">
        <v>31</v>
      </c>
      <c r="U194" t="s">
        <v>27</v>
      </c>
      <c r="V194" t="s">
        <v>27</v>
      </c>
      <c r="W194" t="s">
        <v>31</v>
      </c>
      <c r="X194" t="s">
        <v>47</v>
      </c>
      <c r="Y194" t="s">
        <v>1393</v>
      </c>
    </row>
    <row r="195" spans="1:25" x14ac:dyDescent="0.25">
      <c r="A195">
        <v>674812</v>
      </c>
      <c r="B195" t="s">
        <v>1394</v>
      </c>
      <c r="C195" t="s">
        <v>1395</v>
      </c>
      <c r="D195">
        <v>4</v>
      </c>
      <c r="F195" t="s">
        <v>1396</v>
      </c>
      <c r="K195">
        <v>1985</v>
      </c>
      <c r="N195" t="s">
        <v>961</v>
      </c>
      <c r="O195" t="s">
        <v>32</v>
      </c>
      <c r="P195" t="s">
        <v>31</v>
      </c>
      <c r="Q195" t="s">
        <v>27</v>
      </c>
      <c r="R195" t="s">
        <v>28</v>
      </c>
      <c r="S195" t="s">
        <v>27</v>
      </c>
      <c r="T195" t="s">
        <v>31</v>
      </c>
      <c r="U195" t="s">
        <v>27</v>
      </c>
      <c r="V195" t="s">
        <v>27</v>
      </c>
      <c r="W195" t="s">
        <v>27</v>
      </c>
      <c r="X195" t="s">
        <v>172</v>
      </c>
      <c r="Y195" t="s">
        <v>1397</v>
      </c>
    </row>
    <row r="196" spans="1:25" x14ac:dyDescent="0.25">
      <c r="A196">
        <v>32842</v>
      </c>
      <c r="B196" t="s">
        <v>1399</v>
      </c>
      <c r="C196" t="s">
        <v>1400</v>
      </c>
      <c r="D196">
        <v>4</v>
      </c>
      <c r="F196" t="s">
        <v>266</v>
      </c>
      <c r="G196" t="s">
        <v>624</v>
      </c>
      <c r="H196" t="s">
        <v>625</v>
      </c>
      <c r="I196" t="s">
        <v>624</v>
      </c>
      <c r="K196">
        <v>1939</v>
      </c>
      <c r="L196" t="s">
        <v>1401</v>
      </c>
      <c r="M196" t="s">
        <v>1402</v>
      </c>
      <c r="N196" t="s">
        <v>1403</v>
      </c>
      <c r="O196" t="s">
        <v>32</v>
      </c>
      <c r="P196" t="s">
        <v>31</v>
      </c>
      <c r="Q196" t="s">
        <v>27</v>
      </c>
      <c r="R196" t="s">
        <v>35</v>
      </c>
      <c r="S196" t="s">
        <v>27</v>
      </c>
      <c r="T196" t="s">
        <v>31</v>
      </c>
      <c r="U196" t="s">
        <v>27</v>
      </c>
      <c r="V196" t="s">
        <v>27</v>
      </c>
      <c r="W196" t="s">
        <v>27</v>
      </c>
      <c r="X196" t="s">
        <v>172</v>
      </c>
      <c r="Y196" t="s">
        <v>1404</v>
      </c>
    </row>
    <row r="197" spans="1:25" x14ac:dyDescent="0.25">
      <c r="A197">
        <v>508532</v>
      </c>
      <c r="B197" t="s">
        <v>1407</v>
      </c>
      <c r="C197" t="s">
        <v>1408</v>
      </c>
      <c r="D197">
        <v>4</v>
      </c>
      <c r="E197" t="s">
        <v>1409</v>
      </c>
      <c r="F197" t="s">
        <v>353</v>
      </c>
      <c r="J197">
        <v>2006</v>
      </c>
      <c r="K197">
        <v>2007</v>
      </c>
      <c r="L197" t="s">
        <v>1410</v>
      </c>
      <c r="M197" t="s">
        <v>1411</v>
      </c>
      <c r="O197" t="s">
        <v>26</v>
      </c>
      <c r="P197" t="s">
        <v>27</v>
      </c>
      <c r="Q197" t="s">
        <v>27</v>
      </c>
      <c r="R197" t="s">
        <v>28</v>
      </c>
      <c r="S197" t="s">
        <v>27</v>
      </c>
      <c r="T197" t="s">
        <v>27</v>
      </c>
      <c r="U197" t="s">
        <v>27</v>
      </c>
      <c r="V197" t="s">
        <v>31</v>
      </c>
      <c r="W197" t="s">
        <v>27</v>
      </c>
      <c r="X197" t="s">
        <v>47</v>
      </c>
      <c r="Y197" t="s">
        <v>1412</v>
      </c>
    </row>
    <row r="198" spans="1:25" x14ac:dyDescent="0.25">
      <c r="A198">
        <v>458729</v>
      </c>
      <c r="B198" t="s">
        <v>1413</v>
      </c>
      <c r="C198" t="s">
        <v>1414</v>
      </c>
      <c r="D198">
        <v>4</v>
      </c>
      <c r="E198" t="s">
        <v>1415</v>
      </c>
      <c r="F198" t="s">
        <v>1416</v>
      </c>
      <c r="G198" t="s">
        <v>85</v>
      </c>
      <c r="H198" t="s">
        <v>86</v>
      </c>
      <c r="I198" t="s">
        <v>85</v>
      </c>
      <c r="J198">
        <v>1983</v>
      </c>
      <c r="K198">
        <v>1985</v>
      </c>
      <c r="L198" t="s">
        <v>1417</v>
      </c>
      <c r="M198" t="s">
        <v>1418</v>
      </c>
      <c r="N198" t="s">
        <v>84</v>
      </c>
      <c r="O198" t="s">
        <v>26</v>
      </c>
      <c r="P198" t="s">
        <v>27</v>
      </c>
      <c r="Q198" t="s">
        <v>27</v>
      </c>
      <c r="R198" t="s">
        <v>28</v>
      </c>
      <c r="S198" t="s">
        <v>27</v>
      </c>
      <c r="T198" t="s">
        <v>27</v>
      </c>
      <c r="U198" t="s">
        <v>31</v>
      </c>
      <c r="V198" t="s">
        <v>27</v>
      </c>
      <c r="W198" t="s">
        <v>27</v>
      </c>
      <c r="X198" t="s">
        <v>47</v>
      </c>
      <c r="Y198" t="s">
        <v>1419</v>
      </c>
    </row>
    <row r="199" spans="1:25" x14ac:dyDescent="0.25">
      <c r="A199">
        <v>675593</v>
      </c>
      <c r="B199" t="s">
        <v>1420</v>
      </c>
      <c r="C199" t="s">
        <v>1421</v>
      </c>
      <c r="D199">
        <v>4</v>
      </c>
      <c r="E199" t="s">
        <v>1422</v>
      </c>
      <c r="F199" t="s">
        <v>1423</v>
      </c>
      <c r="J199">
        <v>1971</v>
      </c>
      <c r="K199">
        <v>1982</v>
      </c>
      <c r="L199" t="s">
        <v>1424</v>
      </c>
      <c r="M199" t="s">
        <v>1425</v>
      </c>
      <c r="N199" t="s">
        <v>782</v>
      </c>
      <c r="O199" t="s">
        <v>37</v>
      </c>
      <c r="P199" t="s">
        <v>27</v>
      </c>
      <c r="Q199" t="s">
        <v>27</v>
      </c>
      <c r="R199" t="s">
        <v>28</v>
      </c>
      <c r="S199" t="s">
        <v>27</v>
      </c>
      <c r="T199" t="s">
        <v>27</v>
      </c>
      <c r="U199" t="s">
        <v>31</v>
      </c>
      <c r="V199" t="s">
        <v>27</v>
      </c>
      <c r="W199" t="s">
        <v>27</v>
      </c>
      <c r="X199" t="s">
        <v>172</v>
      </c>
    </row>
    <row r="200" spans="1:25" x14ac:dyDescent="0.25">
      <c r="A200">
        <v>675455</v>
      </c>
      <c r="B200" t="s">
        <v>1426</v>
      </c>
      <c r="C200" t="s">
        <v>1427</v>
      </c>
      <c r="D200">
        <v>4</v>
      </c>
      <c r="F200" t="s">
        <v>1428</v>
      </c>
      <c r="O200" t="s">
        <v>37</v>
      </c>
      <c r="P200" t="s">
        <v>27</v>
      </c>
      <c r="Q200" t="s">
        <v>27</v>
      </c>
      <c r="R200" t="s">
        <v>28</v>
      </c>
      <c r="S200" t="s">
        <v>27</v>
      </c>
      <c r="T200" t="s">
        <v>27</v>
      </c>
      <c r="U200" t="s">
        <v>27</v>
      </c>
      <c r="V200" t="s">
        <v>27</v>
      </c>
      <c r="W200" t="s">
        <v>27</v>
      </c>
      <c r="X200" t="s">
        <v>172</v>
      </c>
    </row>
    <row r="201" spans="1:25" x14ac:dyDescent="0.25">
      <c r="A201">
        <v>675224</v>
      </c>
      <c r="B201" t="s">
        <v>1430</v>
      </c>
      <c r="C201" t="s">
        <v>1431</v>
      </c>
      <c r="D201">
        <v>4</v>
      </c>
      <c r="F201" t="s">
        <v>146</v>
      </c>
      <c r="K201">
        <v>1982</v>
      </c>
      <c r="O201" t="s">
        <v>32</v>
      </c>
      <c r="P201" t="s">
        <v>31</v>
      </c>
      <c r="Q201" t="s">
        <v>27</v>
      </c>
      <c r="R201" t="s">
        <v>33</v>
      </c>
      <c r="S201" t="s">
        <v>27</v>
      </c>
      <c r="T201" t="s">
        <v>31</v>
      </c>
      <c r="U201" t="s">
        <v>27</v>
      </c>
      <c r="V201" t="s">
        <v>27</v>
      </c>
      <c r="W201" t="s">
        <v>27</v>
      </c>
      <c r="X201" t="s">
        <v>172</v>
      </c>
      <c r="Y201" t="s">
        <v>1432</v>
      </c>
    </row>
    <row r="202" spans="1:25" x14ac:dyDescent="0.25">
      <c r="A202">
        <v>675170</v>
      </c>
      <c r="B202" t="s">
        <v>1433</v>
      </c>
      <c r="C202" t="s">
        <v>1434</v>
      </c>
      <c r="D202">
        <v>4</v>
      </c>
      <c r="E202" t="s">
        <v>1435</v>
      </c>
      <c r="F202" t="s">
        <v>1180</v>
      </c>
      <c r="G202" t="e">
        <f>-ium</f>
        <v>#NAME?</v>
      </c>
      <c r="H202" t="s">
        <v>67</v>
      </c>
      <c r="I202" t="e">
        <f>-ium</f>
        <v>#NAME?</v>
      </c>
      <c r="J202">
        <v>1984</v>
      </c>
      <c r="K202">
        <v>1984</v>
      </c>
      <c r="L202" t="s">
        <v>1436</v>
      </c>
      <c r="M202" t="s">
        <v>1437</v>
      </c>
      <c r="N202" t="s">
        <v>823</v>
      </c>
      <c r="O202" t="s">
        <v>26</v>
      </c>
      <c r="P202" t="s">
        <v>27</v>
      </c>
      <c r="Q202" t="s">
        <v>27</v>
      </c>
      <c r="R202" t="s">
        <v>28</v>
      </c>
      <c r="S202" t="s">
        <v>27</v>
      </c>
      <c r="T202" t="s">
        <v>27</v>
      </c>
      <c r="U202" t="s">
        <v>31</v>
      </c>
      <c r="V202" t="s">
        <v>27</v>
      </c>
      <c r="W202" t="s">
        <v>31</v>
      </c>
      <c r="X202" t="s">
        <v>47</v>
      </c>
      <c r="Y202" t="s">
        <v>1438</v>
      </c>
    </row>
    <row r="203" spans="1:25" x14ac:dyDescent="0.25">
      <c r="A203">
        <v>500520</v>
      </c>
      <c r="B203" t="s">
        <v>1439</v>
      </c>
      <c r="C203" t="s">
        <v>1440</v>
      </c>
      <c r="D203">
        <v>4</v>
      </c>
      <c r="E203" t="s">
        <v>1441</v>
      </c>
      <c r="F203" t="s">
        <v>1034</v>
      </c>
      <c r="G203" t="e">
        <f>-fungin</f>
        <v>#NAME?</v>
      </c>
      <c r="H203" t="s">
        <v>1442</v>
      </c>
      <c r="I203" t="e">
        <f>-fungin</f>
        <v>#NAME?</v>
      </c>
      <c r="J203">
        <v>2004</v>
      </c>
      <c r="K203">
        <v>2005</v>
      </c>
      <c r="L203" t="s">
        <v>1443</v>
      </c>
      <c r="M203" t="s">
        <v>1444</v>
      </c>
      <c r="O203" t="s">
        <v>26</v>
      </c>
      <c r="P203" t="s">
        <v>27</v>
      </c>
      <c r="Q203" t="s">
        <v>27</v>
      </c>
      <c r="R203" t="s">
        <v>28</v>
      </c>
      <c r="S203" t="s">
        <v>27</v>
      </c>
      <c r="T203" t="s">
        <v>27</v>
      </c>
      <c r="U203" t="s">
        <v>31</v>
      </c>
      <c r="V203" t="s">
        <v>27</v>
      </c>
      <c r="W203" t="s">
        <v>27</v>
      </c>
      <c r="X203" t="s">
        <v>47</v>
      </c>
      <c r="Y203" t="s">
        <v>1445</v>
      </c>
    </row>
    <row r="204" spans="1:25" x14ac:dyDescent="0.25">
      <c r="A204">
        <v>675270</v>
      </c>
      <c r="B204" t="s">
        <v>1451</v>
      </c>
      <c r="C204" t="s">
        <v>1452</v>
      </c>
      <c r="D204">
        <v>4</v>
      </c>
      <c r="F204" t="s">
        <v>551</v>
      </c>
      <c r="K204">
        <v>1954</v>
      </c>
      <c r="L204" t="s">
        <v>1453</v>
      </c>
      <c r="M204" t="s">
        <v>1454</v>
      </c>
      <c r="N204" t="s">
        <v>1455</v>
      </c>
      <c r="O204" t="s">
        <v>32</v>
      </c>
      <c r="P204" t="s">
        <v>31</v>
      </c>
      <c r="Q204" t="s">
        <v>27</v>
      </c>
      <c r="R204" t="s">
        <v>28</v>
      </c>
      <c r="S204" t="s">
        <v>27</v>
      </c>
      <c r="T204" t="s">
        <v>27</v>
      </c>
      <c r="U204" t="s">
        <v>31</v>
      </c>
      <c r="V204" t="s">
        <v>27</v>
      </c>
      <c r="W204" t="s">
        <v>27</v>
      </c>
      <c r="X204" t="s">
        <v>47</v>
      </c>
      <c r="Y204" t="s">
        <v>1456</v>
      </c>
    </row>
    <row r="205" spans="1:25" x14ac:dyDescent="0.25">
      <c r="A205">
        <v>675405</v>
      </c>
      <c r="B205" t="s">
        <v>1458</v>
      </c>
      <c r="C205" t="s">
        <v>1459</v>
      </c>
      <c r="D205">
        <v>4</v>
      </c>
      <c r="F205" t="s">
        <v>1460</v>
      </c>
      <c r="J205">
        <v>1978</v>
      </c>
      <c r="K205">
        <v>1976</v>
      </c>
      <c r="L205" t="s">
        <v>1461</v>
      </c>
      <c r="M205" t="s">
        <v>1462</v>
      </c>
      <c r="N205" t="s">
        <v>1463</v>
      </c>
      <c r="O205" t="s">
        <v>37</v>
      </c>
      <c r="P205" t="s">
        <v>27</v>
      </c>
      <c r="Q205" t="s">
        <v>27</v>
      </c>
      <c r="R205" t="s">
        <v>28</v>
      </c>
      <c r="S205" t="s">
        <v>27</v>
      </c>
      <c r="T205" t="s">
        <v>27</v>
      </c>
      <c r="U205" t="s">
        <v>31</v>
      </c>
      <c r="V205" t="s">
        <v>27</v>
      </c>
      <c r="W205" t="s">
        <v>27</v>
      </c>
      <c r="X205" t="s">
        <v>172</v>
      </c>
    </row>
    <row r="206" spans="1:25" x14ac:dyDescent="0.25">
      <c r="A206">
        <v>675501</v>
      </c>
      <c r="B206" t="s">
        <v>1464</v>
      </c>
      <c r="C206" t="s">
        <v>1465</v>
      </c>
      <c r="D206">
        <v>4</v>
      </c>
      <c r="F206" t="s">
        <v>266</v>
      </c>
      <c r="K206">
        <v>1960</v>
      </c>
      <c r="L206" t="s">
        <v>1466</v>
      </c>
      <c r="M206" t="s">
        <v>1467</v>
      </c>
      <c r="O206" t="s">
        <v>37</v>
      </c>
      <c r="P206" t="s">
        <v>27</v>
      </c>
      <c r="Q206" t="s">
        <v>27</v>
      </c>
      <c r="R206" t="s">
        <v>28</v>
      </c>
      <c r="S206" t="s">
        <v>27</v>
      </c>
      <c r="T206" t="s">
        <v>27</v>
      </c>
      <c r="U206" t="s">
        <v>31</v>
      </c>
      <c r="V206" t="s">
        <v>27</v>
      </c>
      <c r="W206" t="s">
        <v>27</v>
      </c>
      <c r="X206" t="s">
        <v>172</v>
      </c>
    </row>
    <row r="207" spans="1:25" x14ac:dyDescent="0.25">
      <c r="A207">
        <v>675547</v>
      </c>
      <c r="B207" t="s">
        <v>1468</v>
      </c>
      <c r="C207" t="s">
        <v>1469</v>
      </c>
      <c r="D207">
        <v>4</v>
      </c>
      <c r="F207" t="s">
        <v>338</v>
      </c>
      <c r="K207">
        <v>1982</v>
      </c>
      <c r="O207" t="s">
        <v>37</v>
      </c>
      <c r="P207" t="s">
        <v>27</v>
      </c>
      <c r="Q207" t="s">
        <v>27</v>
      </c>
      <c r="R207" t="s">
        <v>28</v>
      </c>
      <c r="S207" t="s">
        <v>27</v>
      </c>
      <c r="T207" t="s">
        <v>27</v>
      </c>
      <c r="U207" t="s">
        <v>31</v>
      </c>
      <c r="V207" t="s">
        <v>27</v>
      </c>
      <c r="W207" t="s">
        <v>27</v>
      </c>
      <c r="X207" t="s">
        <v>172</v>
      </c>
    </row>
    <row r="208" spans="1:25" x14ac:dyDescent="0.25">
      <c r="A208">
        <v>675782</v>
      </c>
      <c r="B208" t="s">
        <v>1470</v>
      </c>
      <c r="C208" t="s">
        <v>1471</v>
      </c>
      <c r="D208">
        <v>4</v>
      </c>
      <c r="E208" t="s">
        <v>1472</v>
      </c>
      <c r="F208" t="s">
        <v>1473</v>
      </c>
      <c r="G208" t="e">
        <f>-mab</f>
        <v>#NAME?</v>
      </c>
      <c r="H208" t="s">
        <v>98</v>
      </c>
      <c r="I208" t="e">
        <f>-mab</f>
        <v>#NAME?</v>
      </c>
      <c r="J208">
        <v>2003</v>
      </c>
      <c r="K208">
        <v>2008</v>
      </c>
      <c r="L208" t="s">
        <v>1474</v>
      </c>
      <c r="M208" t="s">
        <v>1475</v>
      </c>
      <c r="O208" t="s">
        <v>99</v>
      </c>
      <c r="P208" t="s">
        <v>27</v>
      </c>
      <c r="Q208" t="s">
        <v>27</v>
      </c>
      <c r="R208" t="s">
        <v>28</v>
      </c>
      <c r="S208" t="s">
        <v>27</v>
      </c>
      <c r="T208" t="s">
        <v>27</v>
      </c>
      <c r="U208" t="s">
        <v>31</v>
      </c>
      <c r="V208" t="s">
        <v>27</v>
      </c>
      <c r="W208" t="s">
        <v>31</v>
      </c>
      <c r="X208" t="s">
        <v>172</v>
      </c>
    </row>
    <row r="209" spans="1:25" x14ac:dyDescent="0.25">
      <c r="A209">
        <v>675605</v>
      </c>
      <c r="B209" t="s">
        <v>1476</v>
      </c>
      <c r="C209" t="s">
        <v>1477</v>
      </c>
      <c r="D209">
        <v>4</v>
      </c>
      <c r="E209" t="s">
        <v>1478</v>
      </c>
      <c r="F209" t="s">
        <v>1479</v>
      </c>
      <c r="K209">
        <v>1998</v>
      </c>
      <c r="L209" t="s">
        <v>1480</v>
      </c>
      <c r="M209" t="s">
        <v>1481</v>
      </c>
      <c r="O209" t="s">
        <v>37</v>
      </c>
      <c r="P209" t="s">
        <v>27</v>
      </c>
      <c r="Q209" t="s">
        <v>27</v>
      </c>
      <c r="R209" t="s">
        <v>28</v>
      </c>
      <c r="S209" t="s">
        <v>27</v>
      </c>
      <c r="T209" t="s">
        <v>27</v>
      </c>
      <c r="U209" t="s">
        <v>31</v>
      </c>
      <c r="V209" t="s">
        <v>27</v>
      </c>
      <c r="W209" t="s">
        <v>27</v>
      </c>
      <c r="X209" t="s">
        <v>172</v>
      </c>
    </row>
    <row r="210" spans="1:25" x14ac:dyDescent="0.25">
      <c r="A210">
        <v>164064</v>
      </c>
      <c r="B210" t="s">
        <v>1482</v>
      </c>
      <c r="C210" t="s">
        <v>1483</v>
      </c>
      <c r="D210">
        <v>4</v>
      </c>
      <c r="E210" t="s">
        <v>1484</v>
      </c>
      <c r="F210" t="s">
        <v>1091</v>
      </c>
      <c r="J210">
        <v>1974</v>
      </c>
      <c r="K210">
        <v>1976</v>
      </c>
      <c r="L210" t="s">
        <v>1485</v>
      </c>
      <c r="M210" t="s">
        <v>1486</v>
      </c>
      <c r="N210" t="s">
        <v>926</v>
      </c>
      <c r="O210" t="s">
        <v>40</v>
      </c>
      <c r="P210" t="s">
        <v>27</v>
      </c>
      <c r="Q210" t="s">
        <v>27</v>
      </c>
      <c r="R210" t="s">
        <v>28</v>
      </c>
      <c r="S210" t="s">
        <v>27</v>
      </c>
      <c r="T210" t="s">
        <v>27</v>
      </c>
      <c r="U210" t="s">
        <v>31</v>
      </c>
      <c r="V210" t="s">
        <v>27</v>
      </c>
      <c r="W210" t="s">
        <v>27</v>
      </c>
      <c r="X210" t="s">
        <v>47</v>
      </c>
      <c r="Y210" t="s">
        <v>1487</v>
      </c>
    </row>
    <row r="211" spans="1:25" x14ac:dyDescent="0.25">
      <c r="A211">
        <v>214701</v>
      </c>
      <c r="B211" t="s">
        <v>1488</v>
      </c>
      <c r="C211" t="s">
        <v>1489</v>
      </c>
      <c r="D211">
        <v>4</v>
      </c>
      <c r="E211">
        <v>64716</v>
      </c>
      <c r="F211" t="s">
        <v>266</v>
      </c>
      <c r="G211" t="e">
        <f>-oxacin</f>
        <v>#NAME?</v>
      </c>
      <c r="H211" t="s">
        <v>378</v>
      </c>
      <c r="I211" t="e">
        <f>-oxacin</f>
        <v>#NAME?</v>
      </c>
      <c r="J211">
        <v>1974</v>
      </c>
      <c r="K211">
        <v>1980</v>
      </c>
      <c r="L211" t="s">
        <v>1490</v>
      </c>
      <c r="M211" t="s">
        <v>1491</v>
      </c>
      <c r="N211" t="s">
        <v>84</v>
      </c>
      <c r="O211" t="s">
        <v>32</v>
      </c>
      <c r="P211" t="s">
        <v>31</v>
      </c>
      <c r="Q211" t="s">
        <v>27</v>
      </c>
      <c r="R211" t="s">
        <v>35</v>
      </c>
      <c r="S211" t="s">
        <v>27</v>
      </c>
      <c r="T211" t="s">
        <v>31</v>
      </c>
      <c r="U211" t="s">
        <v>27</v>
      </c>
      <c r="V211" t="s">
        <v>27</v>
      </c>
      <c r="W211" t="s">
        <v>27</v>
      </c>
      <c r="X211" t="s">
        <v>172</v>
      </c>
      <c r="Y211" t="s">
        <v>1492</v>
      </c>
    </row>
    <row r="212" spans="1:25" x14ac:dyDescent="0.25">
      <c r="A212">
        <v>630886</v>
      </c>
      <c r="B212" t="s">
        <v>1494</v>
      </c>
      <c r="C212" t="s">
        <v>1495</v>
      </c>
      <c r="D212">
        <v>4</v>
      </c>
      <c r="F212" t="s">
        <v>1034</v>
      </c>
      <c r="G212" t="e">
        <f>-lutamide</f>
        <v>#NAME?</v>
      </c>
      <c r="H212" t="s">
        <v>570</v>
      </c>
      <c r="I212" t="e">
        <f>-lutamide</f>
        <v>#NAME?</v>
      </c>
      <c r="K212">
        <v>2012</v>
      </c>
      <c r="O212" t="s">
        <v>32</v>
      </c>
      <c r="P212" t="s">
        <v>31</v>
      </c>
      <c r="Q212" t="s">
        <v>27</v>
      </c>
      <c r="R212" t="s">
        <v>35</v>
      </c>
      <c r="S212" t="s">
        <v>27</v>
      </c>
      <c r="T212" t="s">
        <v>31</v>
      </c>
      <c r="U212" t="s">
        <v>27</v>
      </c>
      <c r="V212" t="s">
        <v>27</v>
      </c>
      <c r="W212" t="s">
        <v>27</v>
      </c>
      <c r="X212" t="s">
        <v>47</v>
      </c>
      <c r="Y212" t="s">
        <v>1496</v>
      </c>
    </row>
    <row r="213" spans="1:25" x14ac:dyDescent="0.25">
      <c r="A213">
        <v>674922</v>
      </c>
      <c r="B213" t="s">
        <v>1497</v>
      </c>
      <c r="C213" t="s">
        <v>1498</v>
      </c>
      <c r="D213">
        <v>4</v>
      </c>
      <c r="E213">
        <v>39435</v>
      </c>
      <c r="F213" t="s">
        <v>266</v>
      </c>
      <c r="J213">
        <v>1965</v>
      </c>
      <c r="K213">
        <v>1970</v>
      </c>
      <c r="N213" t="s">
        <v>84</v>
      </c>
      <c r="O213" t="s">
        <v>26</v>
      </c>
      <c r="P213" t="s">
        <v>31</v>
      </c>
      <c r="Q213" t="s">
        <v>27</v>
      </c>
      <c r="R213" t="s">
        <v>28</v>
      </c>
      <c r="S213" t="s">
        <v>27</v>
      </c>
      <c r="T213" t="s">
        <v>31</v>
      </c>
      <c r="U213" t="s">
        <v>27</v>
      </c>
      <c r="V213" t="s">
        <v>27</v>
      </c>
      <c r="W213" t="s">
        <v>27</v>
      </c>
      <c r="X213" t="s">
        <v>172</v>
      </c>
      <c r="Y213" t="s">
        <v>1499</v>
      </c>
    </row>
    <row r="214" spans="1:25" x14ac:dyDescent="0.25">
      <c r="A214">
        <v>421089</v>
      </c>
      <c r="B214" t="s">
        <v>1500</v>
      </c>
      <c r="C214" t="s">
        <v>1501</v>
      </c>
      <c r="D214">
        <v>4</v>
      </c>
      <c r="F214" t="s">
        <v>1140</v>
      </c>
      <c r="K214">
        <v>1950</v>
      </c>
      <c r="L214" t="s">
        <v>1502</v>
      </c>
      <c r="M214" t="s">
        <v>1503</v>
      </c>
      <c r="N214" t="s">
        <v>1504</v>
      </c>
      <c r="O214" t="s">
        <v>32</v>
      </c>
      <c r="P214" t="s">
        <v>31</v>
      </c>
      <c r="Q214" t="s">
        <v>27</v>
      </c>
      <c r="R214" t="s">
        <v>35</v>
      </c>
      <c r="S214" t="s">
        <v>27</v>
      </c>
      <c r="T214" t="s">
        <v>31</v>
      </c>
      <c r="U214" t="s">
        <v>27</v>
      </c>
      <c r="V214" t="s">
        <v>27</v>
      </c>
      <c r="W214" t="s">
        <v>27</v>
      </c>
      <c r="X214" t="s">
        <v>47</v>
      </c>
      <c r="Y214" t="s">
        <v>1505</v>
      </c>
    </row>
    <row r="215" spans="1:25" x14ac:dyDescent="0.25">
      <c r="A215">
        <v>675082</v>
      </c>
      <c r="B215" t="s">
        <v>1506</v>
      </c>
      <c r="C215" t="s">
        <v>1507</v>
      </c>
      <c r="D215">
        <v>4</v>
      </c>
      <c r="F215" t="s">
        <v>1210</v>
      </c>
      <c r="K215">
        <v>2000</v>
      </c>
      <c r="O215" t="s">
        <v>32</v>
      </c>
      <c r="P215" t="s">
        <v>31</v>
      </c>
      <c r="Q215" t="s">
        <v>27</v>
      </c>
      <c r="R215" t="s">
        <v>35</v>
      </c>
      <c r="S215" t="s">
        <v>27</v>
      </c>
      <c r="T215" t="s">
        <v>27</v>
      </c>
      <c r="U215" t="s">
        <v>27</v>
      </c>
      <c r="V215" t="s">
        <v>31</v>
      </c>
      <c r="W215" t="s">
        <v>27</v>
      </c>
      <c r="X215" t="s">
        <v>580</v>
      </c>
      <c r="Y215" t="s">
        <v>1508</v>
      </c>
    </row>
    <row r="216" spans="1:25" x14ac:dyDescent="0.25">
      <c r="A216">
        <v>44905</v>
      </c>
      <c r="B216" t="s">
        <v>1509</v>
      </c>
      <c r="C216" t="s">
        <v>1510</v>
      </c>
      <c r="D216">
        <v>4</v>
      </c>
      <c r="E216" t="s">
        <v>1511</v>
      </c>
      <c r="F216" t="s">
        <v>1512</v>
      </c>
      <c r="J216">
        <v>1989</v>
      </c>
      <c r="K216">
        <v>1999</v>
      </c>
      <c r="L216" t="s">
        <v>1513</v>
      </c>
      <c r="M216" t="s">
        <v>1514</v>
      </c>
      <c r="N216" t="s">
        <v>1515</v>
      </c>
      <c r="O216" t="s">
        <v>32</v>
      </c>
      <c r="P216" t="s">
        <v>31</v>
      </c>
      <c r="Q216" t="s">
        <v>27</v>
      </c>
      <c r="R216" t="s">
        <v>28</v>
      </c>
      <c r="S216" t="s">
        <v>27</v>
      </c>
      <c r="T216" t="s">
        <v>27</v>
      </c>
      <c r="U216" t="s">
        <v>31</v>
      </c>
      <c r="V216" t="s">
        <v>27</v>
      </c>
      <c r="W216" t="s">
        <v>27</v>
      </c>
      <c r="X216" t="s">
        <v>47</v>
      </c>
      <c r="Y216" t="s">
        <v>1516</v>
      </c>
    </row>
    <row r="217" spans="1:25" x14ac:dyDescent="0.25">
      <c r="A217">
        <v>469580</v>
      </c>
      <c r="B217" t="s">
        <v>1517</v>
      </c>
      <c r="C217" t="s">
        <v>1518</v>
      </c>
      <c r="D217">
        <v>4</v>
      </c>
      <c r="F217" t="s">
        <v>146</v>
      </c>
      <c r="K217">
        <v>1956</v>
      </c>
      <c r="L217" t="s">
        <v>1519</v>
      </c>
      <c r="M217" t="s">
        <v>1520</v>
      </c>
      <c r="N217" t="s">
        <v>631</v>
      </c>
      <c r="O217" t="s">
        <v>32</v>
      </c>
      <c r="P217" t="s">
        <v>31</v>
      </c>
      <c r="Q217" t="s">
        <v>27</v>
      </c>
      <c r="R217" t="s">
        <v>33</v>
      </c>
      <c r="S217" t="s">
        <v>27</v>
      </c>
      <c r="T217" t="s">
        <v>31</v>
      </c>
      <c r="U217" t="s">
        <v>27</v>
      </c>
      <c r="V217" t="s">
        <v>27</v>
      </c>
      <c r="W217" t="s">
        <v>27</v>
      </c>
      <c r="X217" t="s">
        <v>47</v>
      </c>
      <c r="Y217" t="s">
        <v>1521</v>
      </c>
    </row>
    <row r="218" spans="1:25" x14ac:dyDescent="0.25">
      <c r="A218">
        <v>334337</v>
      </c>
      <c r="B218" t="s">
        <v>1523</v>
      </c>
      <c r="C218" t="s">
        <v>1524</v>
      </c>
      <c r="D218">
        <v>4</v>
      </c>
      <c r="E218" t="s">
        <v>1525</v>
      </c>
      <c r="F218" t="s">
        <v>1526</v>
      </c>
      <c r="G218" t="e">
        <f>-conazole</f>
        <v>#NAME?</v>
      </c>
      <c r="H218" t="s">
        <v>205</v>
      </c>
      <c r="I218" t="e">
        <f>-conazole</f>
        <v>#NAME?</v>
      </c>
      <c r="J218">
        <v>1999</v>
      </c>
      <c r="K218">
        <v>2006</v>
      </c>
      <c r="L218" t="s">
        <v>1527</v>
      </c>
      <c r="M218" t="s">
        <v>1528</v>
      </c>
      <c r="O218" t="s">
        <v>32</v>
      </c>
      <c r="P218" t="s">
        <v>27</v>
      </c>
      <c r="Q218" t="s">
        <v>27</v>
      </c>
      <c r="R218" t="s">
        <v>28</v>
      </c>
      <c r="S218" t="s">
        <v>27</v>
      </c>
      <c r="T218" t="s">
        <v>31</v>
      </c>
      <c r="U218" t="s">
        <v>27</v>
      </c>
      <c r="V218" t="s">
        <v>27</v>
      </c>
      <c r="W218" t="s">
        <v>27</v>
      </c>
      <c r="X218" t="s">
        <v>47</v>
      </c>
      <c r="Y218" t="s">
        <v>1529</v>
      </c>
    </row>
    <row r="219" spans="1:25" x14ac:dyDescent="0.25">
      <c r="A219">
        <v>60319</v>
      </c>
      <c r="B219" t="s">
        <v>1530</v>
      </c>
      <c r="C219" t="s">
        <v>1531</v>
      </c>
      <c r="D219">
        <v>4</v>
      </c>
      <c r="E219" t="s">
        <v>1532</v>
      </c>
      <c r="F219" t="s">
        <v>1533</v>
      </c>
      <c r="J219">
        <v>1978</v>
      </c>
      <c r="K219">
        <v>1991</v>
      </c>
      <c r="L219" t="s">
        <v>1534</v>
      </c>
      <c r="M219" t="s">
        <v>1535</v>
      </c>
      <c r="N219" t="s">
        <v>1536</v>
      </c>
      <c r="O219" t="s">
        <v>32</v>
      </c>
      <c r="P219" t="s">
        <v>31</v>
      </c>
      <c r="Q219" t="s">
        <v>27</v>
      </c>
      <c r="R219" t="s">
        <v>35</v>
      </c>
      <c r="S219" t="s">
        <v>31</v>
      </c>
      <c r="T219" t="s">
        <v>31</v>
      </c>
      <c r="U219" t="s">
        <v>27</v>
      </c>
      <c r="V219" t="s">
        <v>27</v>
      </c>
      <c r="W219" t="s">
        <v>31</v>
      </c>
      <c r="X219" t="s">
        <v>47</v>
      </c>
      <c r="Y219" t="s">
        <v>1537</v>
      </c>
    </row>
    <row r="220" spans="1:25" x14ac:dyDescent="0.25">
      <c r="A220">
        <v>675628</v>
      </c>
      <c r="B220" t="s">
        <v>1538</v>
      </c>
      <c r="C220" t="s">
        <v>1539</v>
      </c>
      <c r="D220">
        <v>4</v>
      </c>
      <c r="F220" t="s">
        <v>1540</v>
      </c>
      <c r="J220">
        <v>2006</v>
      </c>
      <c r="K220">
        <v>2006</v>
      </c>
      <c r="L220" t="s">
        <v>1541</v>
      </c>
      <c r="M220" t="s">
        <v>1542</v>
      </c>
      <c r="O220" t="s">
        <v>37</v>
      </c>
      <c r="P220" t="s">
        <v>27</v>
      </c>
      <c r="Q220" t="s">
        <v>27</v>
      </c>
      <c r="R220" t="s">
        <v>28</v>
      </c>
      <c r="S220" t="s">
        <v>27</v>
      </c>
      <c r="T220" t="s">
        <v>27</v>
      </c>
      <c r="U220" t="s">
        <v>27</v>
      </c>
      <c r="V220" t="s">
        <v>31</v>
      </c>
      <c r="W220" t="s">
        <v>27</v>
      </c>
      <c r="X220" t="s">
        <v>47</v>
      </c>
    </row>
    <row r="221" spans="1:25" x14ac:dyDescent="0.25">
      <c r="A221">
        <v>698282</v>
      </c>
      <c r="B221" t="s">
        <v>1543</v>
      </c>
      <c r="C221" t="s">
        <v>1544</v>
      </c>
      <c r="D221">
        <v>4</v>
      </c>
      <c r="F221" t="s">
        <v>1545</v>
      </c>
      <c r="J221">
        <v>1989</v>
      </c>
      <c r="K221">
        <v>1994</v>
      </c>
      <c r="L221" t="s">
        <v>1546</v>
      </c>
      <c r="M221" t="s">
        <v>1547</v>
      </c>
      <c r="N221" t="s">
        <v>1548</v>
      </c>
      <c r="O221" t="s">
        <v>26</v>
      </c>
      <c r="P221" t="s">
        <v>31</v>
      </c>
      <c r="Q221" t="s">
        <v>27</v>
      </c>
      <c r="R221" t="s">
        <v>28</v>
      </c>
      <c r="S221" t="s">
        <v>27</v>
      </c>
      <c r="T221" t="s">
        <v>27</v>
      </c>
      <c r="U221" t="s">
        <v>31</v>
      </c>
      <c r="V221" t="s">
        <v>27</v>
      </c>
      <c r="W221" t="s">
        <v>27</v>
      </c>
      <c r="X221" t="s">
        <v>47</v>
      </c>
      <c r="Y221" t="s">
        <v>1549</v>
      </c>
    </row>
    <row r="222" spans="1:25" x14ac:dyDescent="0.25">
      <c r="A222">
        <v>17170</v>
      </c>
      <c r="B222" t="s">
        <v>1550</v>
      </c>
      <c r="C222" t="s">
        <v>1551</v>
      </c>
      <c r="D222">
        <v>4</v>
      </c>
      <c r="E222" t="s">
        <v>1552</v>
      </c>
      <c r="F222" t="s">
        <v>1553</v>
      </c>
      <c r="G222" t="e">
        <f>-vir</f>
        <v>#NAME?</v>
      </c>
      <c r="H222" t="s">
        <v>1554</v>
      </c>
      <c r="I222" t="s">
        <v>1555</v>
      </c>
      <c r="J222">
        <v>1995</v>
      </c>
      <c r="K222">
        <v>1996</v>
      </c>
      <c r="L222" t="s">
        <v>1556</v>
      </c>
      <c r="M222" t="s">
        <v>1557</v>
      </c>
      <c r="N222" t="s">
        <v>61</v>
      </c>
      <c r="O222" t="s">
        <v>32</v>
      </c>
      <c r="P222" t="s">
        <v>27</v>
      </c>
      <c r="Q222" t="s">
        <v>27</v>
      </c>
      <c r="R222" t="s">
        <v>28</v>
      </c>
      <c r="S222" t="s">
        <v>27</v>
      </c>
      <c r="T222" t="s">
        <v>31</v>
      </c>
      <c r="U222" t="s">
        <v>27</v>
      </c>
      <c r="V222" t="s">
        <v>27</v>
      </c>
      <c r="W222" t="s">
        <v>27</v>
      </c>
      <c r="X222" t="s">
        <v>47</v>
      </c>
      <c r="Y222" t="s">
        <v>1558</v>
      </c>
    </row>
    <row r="223" spans="1:25" x14ac:dyDescent="0.25">
      <c r="A223">
        <v>140117</v>
      </c>
      <c r="B223" t="s">
        <v>1559</v>
      </c>
      <c r="C223" t="s">
        <v>1560</v>
      </c>
      <c r="D223">
        <v>4</v>
      </c>
      <c r="E223" t="s">
        <v>1561</v>
      </c>
      <c r="F223" t="s">
        <v>1562</v>
      </c>
      <c r="J223">
        <v>1993</v>
      </c>
      <c r="K223">
        <v>1996</v>
      </c>
      <c r="L223" t="s">
        <v>1563</v>
      </c>
      <c r="M223" t="s">
        <v>1564</v>
      </c>
      <c r="N223" t="s">
        <v>1565</v>
      </c>
      <c r="O223" t="s">
        <v>32</v>
      </c>
      <c r="P223" t="s">
        <v>31</v>
      </c>
      <c r="Q223" t="s">
        <v>27</v>
      </c>
      <c r="R223" t="s">
        <v>35</v>
      </c>
      <c r="S223" t="s">
        <v>27</v>
      </c>
      <c r="T223" t="s">
        <v>31</v>
      </c>
      <c r="U223" t="s">
        <v>27</v>
      </c>
      <c r="V223" t="s">
        <v>27</v>
      </c>
      <c r="W223" t="s">
        <v>27</v>
      </c>
      <c r="X223" t="s">
        <v>47</v>
      </c>
      <c r="Y223" t="s">
        <v>1566</v>
      </c>
    </row>
    <row r="224" spans="1:25" x14ac:dyDescent="0.25">
      <c r="A224">
        <v>675142</v>
      </c>
      <c r="B224" t="s">
        <v>1567</v>
      </c>
      <c r="C224" t="s">
        <v>1568</v>
      </c>
      <c r="D224">
        <v>4</v>
      </c>
      <c r="E224" t="s">
        <v>1569</v>
      </c>
      <c r="F224" t="s">
        <v>1570</v>
      </c>
      <c r="J224">
        <v>2007</v>
      </c>
      <c r="K224">
        <v>2007</v>
      </c>
      <c r="L224" t="s">
        <v>1571</v>
      </c>
      <c r="M224" t="s">
        <v>1572</v>
      </c>
      <c r="O224" t="s">
        <v>32</v>
      </c>
      <c r="P224" t="s">
        <v>31</v>
      </c>
      <c r="Q224" t="s">
        <v>27</v>
      </c>
      <c r="R224" t="s">
        <v>28</v>
      </c>
      <c r="S224" t="s">
        <v>27</v>
      </c>
      <c r="T224" t="s">
        <v>31</v>
      </c>
      <c r="U224" t="s">
        <v>27</v>
      </c>
      <c r="V224" t="s">
        <v>27</v>
      </c>
      <c r="W224" t="s">
        <v>31</v>
      </c>
      <c r="X224" t="s">
        <v>47</v>
      </c>
      <c r="Y224" t="s">
        <v>1573</v>
      </c>
    </row>
    <row r="225" spans="1:25" x14ac:dyDescent="0.25">
      <c r="A225">
        <v>444750</v>
      </c>
      <c r="B225" t="s">
        <v>1575</v>
      </c>
      <c r="C225" t="s">
        <v>1576</v>
      </c>
      <c r="D225">
        <v>4</v>
      </c>
      <c r="E225" t="s">
        <v>1577</v>
      </c>
      <c r="F225" t="s">
        <v>1578</v>
      </c>
      <c r="G225" t="e">
        <f>-pril</f>
        <v>#NAME?</v>
      </c>
      <c r="H225" t="s">
        <v>513</v>
      </c>
      <c r="I225" t="e">
        <f>-pril</f>
        <v>#NAME?</v>
      </c>
      <c r="J225">
        <v>1978</v>
      </c>
      <c r="K225">
        <v>1981</v>
      </c>
      <c r="L225" t="s">
        <v>1579</v>
      </c>
      <c r="M225" t="s">
        <v>1580</v>
      </c>
      <c r="N225" t="s">
        <v>516</v>
      </c>
      <c r="O225" t="s">
        <v>32</v>
      </c>
      <c r="P225" t="s">
        <v>31</v>
      </c>
      <c r="Q225" t="s">
        <v>27</v>
      </c>
      <c r="R225" t="s">
        <v>28</v>
      </c>
      <c r="S225" t="s">
        <v>27</v>
      </c>
      <c r="T225" t="s">
        <v>31</v>
      </c>
      <c r="U225" t="s">
        <v>27</v>
      </c>
      <c r="V225" t="s">
        <v>27</v>
      </c>
      <c r="W225" t="s">
        <v>31</v>
      </c>
      <c r="X225" t="s">
        <v>47</v>
      </c>
      <c r="Y225" t="s">
        <v>1581</v>
      </c>
    </row>
    <row r="226" spans="1:25" x14ac:dyDescent="0.25">
      <c r="A226">
        <v>674519</v>
      </c>
      <c r="B226" t="s">
        <v>1582</v>
      </c>
      <c r="C226" t="s">
        <v>1583</v>
      </c>
      <c r="D226">
        <v>4</v>
      </c>
      <c r="F226" t="s">
        <v>1584</v>
      </c>
      <c r="K226">
        <v>1997</v>
      </c>
      <c r="N226" t="s">
        <v>1585</v>
      </c>
      <c r="O226" t="s">
        <v>36</v>
      </c>
      <c r="P226" t="s">
        <v>27</v>
      </c>
      <c r="Q226" t="s">
        <v>27</v>
      </c>
      <c r="R226" t="s">
        <v>37</v>
      </c>
      <c r="S226" t="s">
        <v>27</v>
      </c>
      <c r="T226" t="s">
        <v>27</v>
      </c>
      <c r="U226" t="s">
        <v>31</v>
      </c>
      <c r="V226" t="s">
        <v>27</v>
      </c>
      <c r="W226" t="s">
        <v>27</v>
      </c>
      <c r="X226" t="s">
        <v>47</v>
      </c>
      <c r="Y226" t="s">
        <v>1586</v>
      </c>
    </row>
    <row r="227" spans="1:25" x14ac:dyDescent="0.25">
      <c r="A227">
        <v>674611</v>
      </c>
      <c r="B227" t="s">
        <v>1587</v>
      </c>
      <c r="C227" t="s">
        <v>1588</v>
      </c>
      <c r="D227">
        <v>4</v>
      </c>
      <c r="E227" t="s">
        <v>1589</v>
      </c>
      <c r="F227" t="s">
        <v>1590</v>
      </c>
      <c r="J227">
        <v>1966</v>
      </c>
      <c r="K227">
        <v>1974</v>
      </c>
      <c r="N227" t="s">
        <v>483</v>
      </c>
      <c r="O227" t="s">
        <v>26</v>
      </c>
      <c r="P227" t="s">
        <v>31</v>
      </c>
      <c r="Q227" t="s">
        <v>27</v>
      </c>
      <c r="R227" t="s">
        <v>28</v>
      </c>
      <c r="S227" t="s">
        <v>27</v>
      </c>
      <c r="T227" t="s">
        <v>31</v>
      </c>
      <c r="U227" t="s">
        <v>27</v>
      </c>
      <c r="V227" t="s">
        <v>27</v>
      </c>
      <c r="W227" t="s">
        <v>27</v>
      </c>
      <c r="X227" t="s">
        <v>172</v>
      </c>
      <c r="Y227" t="s">
        <v>1591</v>
      </c>
    </row>
    <row r="228" spans="1:25" x14ac:dyDescent="0.25">
      <c r="A228">
        <v>38898</v>
      </c>
      <c r="B228" t="s">
        <v>1592</v>
      </c>
      <c r="C228" t="s">
        <v>1593</v>
      </c>
      <c r="D228">
        <v>4</v>
      </c>
      <c r="E228" t="s">
        <v>1594</v>
      </c>
      <c r="F228" t="s">
        <v>146</v>
      </c>
      <c r="J228">
        <v>1995</v>
      </c>
      <c r="K228">
        <v>1995</v>
      </c>
      <c r="L228" t="s">
        <v>1595</v>
      </c>
      <c r="M228" t="s">
        <v>1596</v>
      </c>
      <c r="N228" t="s">
        <v>1597</v>
      </c>
      <c r="O228" t="s">
        <v>32</v>
      </c>
      <c r="P228" t="s">
        <v>31</v>
      </c>
      <c r="Q228" t="s">
        <v>27</v>
      </c>
      <c r="R228" t="s">
        <v>35</v>
      </c>
      <c r="S228" t="s">
        <v>27</v>
      </c>
      <c r="T228" t="s">
        <v>31</v>
      </c>
      <c r="U228" t="s">
        <v>27</v>
      </c>
      <c r="V228" t="s">
        <v>27</v>
      </c>
      <c r="W228" t="s">
        <v>27</v>
      </c>
      <c r="X228" t="s">
        <v>47</v>
      </c>
      <c r="Y228" t="s">
        <v>1598</v>
      </c>
    </row>
    <row r="229" spans="1:25" x14ac:dyDescent="0.25">
      <c r="A229">
        <v>515239</v>
      </c>
      <c r="B229" t="s">
        <v>1599</v>
      </c>
      <c r="C229" t="s">
        <v>1600</v>
      </c>
      <c r="D229">
        <v>4</v>
      </c>
      <c r="F229" t="s">
        <v>1601</v>
      </c>
      <c r="G229" t="e">
        <f>-thiazide</f>
        <v>#NAME?</v>
      </c>
      <c r="H229" t="s">
        <v>120</v>
      </c>
      <c r="I229" t="e">
        <f>-thiazide</f>
        <v>#NAME?</v>
      </c>
      <c r="K229">
        <v>1959</v>
      </c>
      <c r="L229" t="s">
        <v>1602</v>
      </c>
      <c r="M229" t="s">
        <v>1603</v>
      </c>
      <c r="N229" t="s">
        <v>150</v>
      </c>
      <c r="O229" t="s">
        <v>32</v>
      </c>
      <c r="P229" t="s">
        <v>31</v>
      </c>
      <c r="Q229" t="s">
        <v>27</v>
      </c>
      <c r="R229" t="s">
        <v>33</v>
      </c>
      <c r="S229" t="s">
        <v>27</v>
      </c>
      <c r="T229" t="s">
        <v>31</v>
      </c>
      <c r="U229" t="s">
        <v>27</v>
      </c>
      <c r="V229" t="s">
        <v>27</v>
      </c>
      <c r="W229" t="s">
        <v>27</v>
      </c>
      <c r="X229" t="s">
        <v>47</v>
      </c>
      <c r="Y229" t="s">
        <v>1604</v>
      </c>
    </row>
    <row r="230" spans="1:25" x14ac:dyDescent="0.25">
      <c r="A230">
        <v>67010</v>
      </c>
      <c r="B230" t="s">
        <v>1607</v>
      </c>
      <c r="C230" t="s">
        <v>1608</v>
      </c>
      <c r="D230">
        <v>4</v>
      </c>
      <c r="E230" t="s">
        <v>1609</v>
      </c>
      <c r="F230" t="s">
        <v>197</v>
      </c>
      <c r="G230" t="e">
        <f>-coxib</f>
        <v>#NAME?</v>
      </c>
      <c r="H230" t="s">
        <v>1610</v>
      </c>
      <c r="I230" t="e">
        <f>-coxib</f>
        <v>#NAME?</v>
      </c>
      <c r="J230">
        <v>1998</v>
      </c>
      <c r="K230">
        <v>2001</v>
      </c>
      <c r="L230" t="s">
        <v>1611</v>
      </c>
      <c r="M230" t="s">
        <v>1612</v>
      </c>
      <c r="O230" t="s">
        <v>32</v>
      </c>
      <c r="P230" t="s">
        <v>31</v>
      </c>
      <c r="Q230" t="s">
        <v>27</v>
      </c>
      <c r="R230" t="s">
        <v>35</v>
      </c>
      <c r="S230" t="s">
        <v>27</v>
      </c>
      <c r="T230" t="s">
        <v>31</v>
      </c>
      <c r="U230" t="s">
        <v>27</v>
      </c>
      <c r="V230" t="s">
        <v>27</v>
      </c>
      <c r="W230" t="s">
        <v>31</v>
      </c>
      <c r="X230" t="s">
        <v>172</v>
      </c>
      <c r="Y230" t="s">
        <v>1613</v>
      </c>
    </row>
    <row r="231" spans="1:25" x14ac:dyDescent="0.25">
      <c r="A231">
        <v>674521</v>
      </c>
      <c r="B231" t="s">
        <v>1615</v>
      </c>
      <c r="C231" t="s">
        <v>1616</v>
      </c>
      <c r="D231">
        <v>4</v>
      </c>
      <c r="F231" t="s">
        <v>1617</v>
      </c>
      <c r="N231" t="s">
        <v>53</v>
      </c>
      <c r="O231" t="s">
        <v>32</v>
      </c>
      <c r="P231" t="s">
        <v>27</v>
      </c>
      <c r="Q231" t="s">
        <v>27</v>
      </c>
      <c r="R231" t="s">
        <v>28</v>
      </c>
      <c r="S231" t="s">
        <v>27</v>
      </c>
      <c r="T231" t="s">
        <v>27</v>
      </c>
      <c r="U231" t="s">
        <v>31</v>
      </c>
      <c r="V231" t="s">
        <v>27</v>
      </c>
      <c r="W231" t="s">
        <v>27</v>
      </c>
      <c r="X231" t="s">
        <v>172</v>
      </c>
      <c r="Y231" t="s">
        <v>1618</v>
      </c>
    </row>
    <row r="232" spans="1:25" x14ac:dyDescent="0.25">
      <c r="A232">
        <v>675194</v>
      </c>
      <c r="B232" t="s">
        <v>1619</v>
      </c>
      <c r="C232" t="s">
        <v>1620</v>
      </c>
      <c r="D232">
        <v>4</v>
      </c>
      <c r="F232" t="s">
        <v>1091</v>
      </c>
      <c r="J232">
        <v>1962</v>
      </c>
      <c r="K232">
        <v>1962</v>
      </c>
      <c r="L232" t="s">
        <v>1621</v>
      </c>
      <c r="M232" t="s">
        <v>1622</v>
      </c>
      <c r="N232" t="s">
        <v>53</v>
      </c>
      <c r="O232" t="s">
        <v>32</v>
      </c>
      <c r="P232" t="s">
        <v>27</v>
      </c>
      <c r="Q232" t="s">
        <v>27</v>
      </c>
      <c r="R232" t="s">
        <v>35</v>
      </c>
      <c r="S232" t="s">
        <v>27</v>
      </c>
      <c r="T232" t="s">
        <v>31</v>
      </c>
      <c r="U232" t="s">
        <v>27</v>
      </c>
      <c r="V232" t="s">
        <v>27</v>
      </c>
      <c r="W232" t="s">
        <v>27</v>
      </c>
      <c r="X232" t="s">
        <v>172</v>
      </c>
      <c r="Y232" t="s">
        <v>1623</v>
      </c>
    </row>
    <row r="233" spans="1:25" x14ac:dyDescent="0.25">
      <c r="A233">
        <v>675281</v>
      </c>
      <c r="B233" t="s">
        <v>1624</v>
      </c>
      <c r="C233" t="s">
        <v>1625</v>
      </c>
      <c r="D233">
        <v>4</v>
      </c>
      <c r="F233" t="s">
        <v>1293</v>
      </c>
      <c r="G233" t="s">
        <v>717</v>
      </c>
      <c r="H233" t="s">
        <v>376</v>
      </c>
      <c r="I233" t="s">
        <v>717</v>
      </c>
      <c r="L233" t="s">
        <v>1626</v>
      </c>
      <c r="M233" t="s">
        <v>1627</v>
      </c>
      <c r="O233" t="s">
        <v>32</v>
      </c>
      <c r="P233" t="s">
        <v>27</v>
      </c>
      <c r="Q233" t="s">
        <v>27</v>
      </c>
      <c r="R233" t="s">
        <v>33</v>
      </c>
      <c r="S233" t="s">
        <v>27</v>
      </c>
      <c r="T233" t="s">
        <v>27</v>
      </c>
      <c r="U233" t="s">
        <v>31</v>
      </c>
      <c r="V233" t="s">
        <v>27</v>
      </c>
      <c r="W233" t="s">
        <v>27</v>
      </c>
      <c r="X233" t="s">
        <v>172</v>
      </c>
    </row>
    <row r="234" spans="1:25" x14ac:dyDescent="0.25">
      <c r="A234">
        <v>1378021</v>
      </c>
      <c r="B234" t="s">
        <v>1628</v>
      </c>
      <c r="C234" t="s">
        <v>1629</v>
      </c>
      <c r="D234">
        <v>4</v>
      </c>
      <c r="E234" t="s">
        <v>1630</v>
      </c>
      <c r="F234" t="s">
        <v>1631</v>
      </c>
      <c r="G234" t="e">
        <f>-tide</f>
        <v>#NAME?</v>
      </c>
      <c r="H234" t="s">
        <v>39</v>
      </c>
      <c r="I234" t="e">
        <f>-tide</f>
        <v>#NAME?</v>
      </c>
      <c r="J234">
        <v>2011</v>
      </c>
      <c r="K234">
        <v>2012</v>
      </c>
      <c r="L234" t="s">
        <v>1632</v>
      </c>
      <c r="M234" t="s">
        <v>1633</v>
      </c>
      <c r="O234" t="s">
        <v>40</v>
      </c>
      <c r="P234" t="s">
        <v>27</v>
      </c>
      <c r="Q234" t="s">
        <v>27</v>
      </c>
      <c r="R234" t="s">
        <v>28</v>
      </c>
      <c r="S234" t="s">
        <v>27</v>
      </c>
      <c r="T234" t="s">
        <v>27</v>
      </c>
      <c r="U234" t="s">
        <v>31</v>
      </c>
      <c r="V234" t="s">
        <v>27</v>
      </c>
      <c r="W234" t="s">
        <v>27</v>
      </c>
      <c r="X234" t="s">
        <v>47</v>
      </c>
      <c r="Y234" t="s">
        <v>1634</v>
      </c>
    </row>
    <row r="235" spans="1:25" x14ac:dyDescent="0.25">
      <c r="A235">
        <v>675274</v>
      </c>
      <c r="B235" t="s">
        <v>1635</v>
      </c>
      <c r="C235" t="s">
        <v>1636</v>
      </c>
      <c r="D235">
        <v>4</v>
      </c>
      <c r="F235" t="s">
        <v>266</v>
      </c>
      <c r="K235">
        <v>1982</v>
      </c>
      <c r="L235" t="s">
        <v>1637</v>
      </c>
      <c r="M235" t="s">
        <v>1638</v>
      </c>
      <c r="O235" t="s">
        <v>32</v>
      </c>
      <c r="P235" t="s">
        <v>31</v>
      </c>
      <c r="Q235" t="s">
        <v>27</v>
      </c>
      <c r="R235" t="s">
        <v>35</v>
      </c>
      <c r="S235" t="s">
        <v>27</v>
      </c>
      <c r="T235" t="s">
        <v>27</v>
      </c>
      <c r="U235" t="s">
        <v>31</v>
      </c>
      <c r="V235" t="s">
        <v>27</v>
      </c>
      <c r="W235" t="s">
        <v>27</v>
      </c>
      <c r="X235" t="s">
        <v>172</v>
      </c>
      <c r="Y235" t="s">
        <v>1639</v>
      </c>
    </row>
    <row r="236" spans="1:25" x14ac:dyDescent="0.25">
      <c r="A236">
        <v>99320</v>
      </c>
      <c r="B236" t="s">
        <v>1640</v>
      </c>
      <c r="C236" t="s">
        <v>1641</v>
      </c>
      <c r="D236">
        <v>4</v>
      </c>
      <c r="F236" t="s">
        <v>1642</v>
      </c>
      <c r="K236">
        <v>1986</v>
      </c>
      <c r="N236" t="s">
        <v>1643</v>
      </c>
      <c r="O236" t="s">
        <v>32</v>
      </c>
      <c r="P236" t="s">
        <v>31</v>
      </c>
      <c r="Q236" t="s">
        <v>27</v>
      </c>
      <c r="R236" t="s">
        <v>33</v>
      </c>
      <c r="S236" t="s">
        <v>27</v>
      </c>
      <c r="T236" t="s">
        <v>27</v>
      </c>
      <c r="U236" t="s">
        <v>27</v>
      </c>
      <c r="V236" t="s">
        <v>31</v>
      </c>
      <c r="W236" t="s">
        <v>27</v>
      </c>
      <c r="X236" t="s">
        <v>47</v>
      </c>
      <c r="Y236" t="s">
        <v>1644</v>
      </c>
    </row>
    <row r="237" spans="1:25" x14ac:dyDescent="0.25">
      <c r="A237">
        <v>436204</v>
      </c>
      <c r="B237" t="s">
        <v>1645</v>
      </c>
      <c r="C237" t="s">
        <v>1646</v>
      </c>
      <c r="D237">
        <v>4</v>
      </c>
      <c r="F237" t="s">
        <v>1647</v>
      </c>
      <c r="K237">
        <v>1969</v>
      </c>
      <c r="N237" t="s">
        <v>1648</v>
      </c>
      <c r="O237" t="s">
        <v>32</v>
      </c>
      <c r="P237" t="s">
        <v>31</v>
      </c>
      <c r="Q237" t="s">
        <v>27</v>
      </c>
      <c r="R237" t="s">
        <v>33</v>
      </c>
      <c r="S237" t="s">
        <v>27</v>
      </c>
      <c r="T237" t="s">
        <v>27</v>
      </c>
      <c r="U237" t="s">
        <v>27</v>
      </c>
      <c r="V237" t="s">
        <v>31</v>
      </c>
      <c r="W237" t="s">
        <v>27</v>
      </c>
      <c r="X237" t="s">
        <v>47</v>
      </c>
      <c r="Y237" t="s">
        <v>1649</v>
      </c>
    </row>
    <row r="238" spans="1:25" x14ac:dyDescent="0.25">
      <c r="A238">
        <v>1285392</v>
      </c>
      <c r="B238" t="s">
        <v>1650</v>
      </c>
      <c r="C238" t="s">
        <v>1651</v>
      </c>
      <c r="D238">
        <v>4</v>
      </c>
      <c r="E238" t="s">
        <v>1652</v>
      </c>
      <c r="F238" t="s">
        <v>1653</v>
      </c>
      <c r="G238" t="e">
        <f>-afil</f>
        <v>#NAME?</v>
      </c>
      <c r="H238" t="s">
        <v>1654</v>
      </c>
      <c r="I238" t="e">
        <f>-afil</f>
        <v>#NAME?</v>
      </c>
      <c r="J238">
        <v>2000</v>
      </c>
      <c r="K238">
        <v>2011</v>
      </c>
      <c r="O238" t="s">
        <v>32</v>
      </c>
      <c r="P238" t="s">
        <v>31</v>
      </c>
      <c r="Q238" t="s">
        <v>27</v>
      </c>
      <c r="R238" t="s">
        <v>28</v>
      </c>
      <c r="S238" t="s">
        <v>27</v>
      </c>
      <c r="T238" t="s">
        <v>31</v>
      </c>
      <c r="U238" t="s">
        <v>27</v>
      </c>
      <c r="V238" t="s">
        <v>27</v>
      </c>
      <c r="W238" t="s">
        <v>27</v>
      </c>
      <c r="X238" t="s">
        <v>47</v>
      </c>
      <c r="Y238" t="s">
        <v>1655</v>
      </c>
    </row>
    <row r="239" spans="1:25" x14ac:dyDescent="0.25">
      <c r="A239">
        <v>674490</v>
      </c>
      <c r="B239" t="s">
        <v>1658</v>
      </c>
      <c r="C239" t="s">
        <v>1659</v>
      </c>
      <c r="D239">
        <v>4</v>
      </c>
      <c r="F239" t="s">
        <v>1660</v>
      </c>
      <c r="K239">
        <v>2000</v>
      </c>
      <c r="L239" t="s">
        <v>1661</v>
      </c>
      <c r="M239" t="s">
        <v>1662</v>
      </c>
      <c r="N239" t="s">
        <v>1306</v>
      </c>
      <c r="O239" t="s">
        <v>32</v>
      </c>
      <c r="P239" t="s">
        <v>27</v>
      </c>
      <c r="Q239" t="s">
        <v>27</v>
      </c>
      <c r="R239" t="s">
        <v>37</v>
      </c>
      <c r="S239" t="s">
        <v>27</v>
      </c>
      <c r="T239" t="s">
        <v>31</v>
      </c>
      <c r="U239" t="s">
        <v>27</v>
      </c>
      <c r="V239" t="s">
        <v>27</v>
      </c>
      <c r="W239" t="s">
        <v>27</v>
      </c>
      <c r="X239" t="s">
        <v>580</v>
      </c>
      <c r="Y239" t="s">
        <v>1663</v>
      </c>
    </row>
    <row r="240" spans="1:25" x14ac:dyDescent="0.25">
      <c r="A240">
        <v>140107</v>
      </c>
      <c r="B240" t="s">
        <v>1664</v>
      </c>
      <c r="C240" t="s">
        <v>1665</v>
      </c>
      <c r="D240">
        <v>4</v>
      </c>
      <c r="E240" t="s">
        <v>1666</v>
      </c>
      <c r="F240" t="s">
        <v>1667</v>
      </c>
      <c r="G240" t="e">
        <f>-ac</f>
        <v>#NAME?</v>
      </c>
      <c r="H240" t="s">
        <v>238</v>
      </c>
      <c r="I240" t="e">
        <f>-ac</f>
        <v>#NAME?</v>
      </c>
      <c r="J240">
        <v>1986</v>
      </c>
      <c r="K240">
        <v>2005</v>
      </c>
      <c r="L240" t="s">
        <v>1668</v>
      </c>
      <c r="M240" t="s">
        <v>1669</v>
      </c>
      <c r="N240" t="s">
        <v>54</v>
      </c>
      <c r="O240" t="s">
        <v>32</v>
      </c>
      <c r="P240" t="s">
        <v>31</v>
      </c>
      <c r="Q240" t="s">
        <v>27</v>
      </c>
      <c r="R240" t="s">
        <v>35</v>
      </c>
      <c r="S240" t="s">
        <v>27</v>
      </c>
      <c r="T240" t="s">
        <v>27</v>
      </c>
      <c r="U240" t="s">
        <v>27</v>
      </c>
      <c r="V240" t="s">
        <v>31</v>
      </c>
      <c r="W240" t="s">
        <v>27</v>
      </c>
      <c r="X240" t="s">
        <v>47</v>
      </c>
      <c r="Y240" t="s">
        <v>1670</v>
      </c>
    </row>
    <row r="241" spans="1:25" x14ac:dyDescent="0.25">
      <c r="A241">
        <v>419580</v>
      </c>
      <c r="B241" t="s">
        <v>1671</v>
      </c>
      <c r="C241" t="s">
        <v>1672</v>
      </c>
      <c r="D241">
        <v>4</v>
      </c>
      <c r="F241" t="s">
        <v>1673</v>
      </c>
      <c r="K241">
        <v>1984</v>
      </c>
      <c r="L241" t="s">
        <v>1674</v>
      </c>
      <c r="M241" t="s">
        <v>1675</v>
      </c>
      <c r="N241" t="s">
        <v>906</v>
      </c>
      <c r="O241" t="s">
        <v>26</v>
      </c>
      <c r="P241" t="s">
        <v>31</v>
      </c>
      <c r="Q241" t="s">
        <v>27</v>
      </c>
      <c r="R241" t="s">
        <v>28</v>
      </c>
      <c r="S241" t="s">
        <v>27</v>
      </c>
      <c r="T241" t="s">
        <v>31</v>
      </c>
      <c r="U241" t="s">
        <v>31</v>
      </c>
      <c r="V241" t="s">
        <v>27</v>
      </c>
      <c r="W241" t="s">
        <v>31</v>
      </c>
      <c r="X241" t="s">
        <v>47</v>
      </c>
      <c r="Y241" t="s">
        <v>1676</v>
      </c>
    </row>
    <row r="242" spans="1:25" x14ac:dyDescent="0.25">
      <c r="A242">
        <v>67617</v>
      </c>
      <c r="B242" t="s">
        <v>1677</v>
      </c>
      <c r="C242" t="s">
        <v>1678</v>
      </c>
      <c r="D242">
        <v>4</v>
      </c>
      <c r="E242" t="s">
        <v>1679</v>
      </c>
      <c r="F242" t="s">
        <v>1680</v>
      </c>
      <c r="J242">
        <v>1963</v>
      </c>
      <c r="K242">
        <v>1967</v>
      </c>
      <c r="L242" t="s">
        <v>1681</v>
      </c>
      <c r="M242" t="s">
        <v>1682</v>
      </c>
      <c r="N242" t="s">
        <v>1683</v>
      </c>
      <c r="O242" t="s">
        <v>32</v>
      </c>
      <c r="P242" t="s">
        <v>31</v>
      </c>
      <c r="Q242" t="s">
        <v>27</v>
      </c>
      <c r="R242" t="s">
        <v>28</v>
      </c>
      <c r="S242" t="s">
        <v>27</v>
      </c>
      <c r="T242" t="s">
        <v>31</v>
      </c>
      <c r="U242" t="s">
        <v>27</v>
      </c>
      <c r="V242" t="s">
        <v>27</v>
      </c>
      <c r="W242" t="s">
        <v>27</v>
      </c>
      <c r="X242" t="s">
        <v>47</v>
      </c>
      <c r="Y242" t="s">
        <v>1684</v>
      </c>
    </row>
    <row r="243" spans="1:25" x14ac:dyDescent="0.25">
      <c r="A243">
        <v>453832</v>
      </c>
      <c r="B243" t="s">
        <v>1686</v>
      </c>
      <c r="C243" t="s">
        <v>1687</v>
      </c>
      <c r="D243">
        <v>4</v>
      </c>
      <c r="E243" t="s">
        <v>1688</v>
      </c>
      <c r="F243" t="s">
        <v>1689</v>
      </c>
      <c r="G243" t="e">
        <f>-thiazide</f>
        <v>#NAME?</v>
      </c>
      <c r="H243" t="s">
        <v>120</v>
      </c>
      <c r="I243" t="e">
        <f>-thiazide</f>
        <v>#NAME?</v>
      </c>
      <c r="J243">
        <v>1961</v>
      </c>
      <c r="K243">
        <v>1961</v>
      </c>
      <c r="L243" t="s">
        <v>1690</v>
      </c>
      <c r="M243" t="s">
        <v>1691</v>
      </c>
      <c r="N243" t="s">
        <v>150</v>
      </c>
      <c r="O243" t="s">
        <v>32</v>
      </c>
      <c r="P243" t="s">
        <v>31</v>
      </c>
      <c r="Q243" t="s">
        <v>27</v>
      </c>
      <c r="R243" t="s">
        <v>33</v>
      </c>
      <c r="S243" t="s">
        <v>27</v>
      </c>
      <c r="T243" t="s">
        <v>31</v>
      </c>
      <c r="U243" t="s">
        <v>27</v>
      </c>
      <c r="V243" t="s">
        <v>27</v>
      </c>
      <c r="W243" t="s">
        <v>27</v>
      </c>
      <c r="X243" t="s">
        <v>172</v>
      </c>
      <c r="Y243" t="s">
        <v>1692</v>
      </c>
    </row>
    <row r="244" spans="1:25" x14ac:dyDescent="0.25">
      <c r="A244">
        <v>358192</v>
      </c>
      <c r="B244" t="s">
        <v>1695</v>
      </c>
      <c r="C244" t="s">
        <v>1696</v>
      </c>
      <c r="D244">
        <v>4</v>
      </c>
      <c r="E244" t="s">
        <v>1697</v>
      </c>
      <c r="F244" t="s">
        <v>390</v>
      </c>
      <c r="J244">
        <v>1990</v>
      </c>
      <c r="K244">
        <v>1997</v>
      </c>
      <c r="L244" t="s">
        <v>1698</v>
      </c>
      <c r="M244" t="s">
        <v>1699</v>
      </c>
      <c r="N244" t="s">
        <v>1700</v>
      </c>
      <c r="O244" t="s">
        <v>32</v>
      </c>
      <c r="P244" t="s">
        <v>27</v>
      </c>
      <c r="Q244" t="s">
        <v>27</v>
      </c>
      <c r="R244" t="s">
        <v>33</v>
      </c>
      <c r="S244" t="s">
        <v>27</v>
      </c>
      <c r="T244" t="s">
        <v>31</v>
      </c>
      <c r="U244" t="s">
        <v>27</v>
      </c>
      <c r="V244" t="s">
        <v>27</v>
      </c>
      <c r="W244" t="s">
        <v>27</v>
      </c>
      <c r="X244" t="s">
        <v>172</v>
      </c>
      <c r="Y244" t="s">
        <v>1701</v>
      </c>
    </row>
    <row r="245" spans="1:25" x14ac:dyDescent="0.25">
      <c r="A245">
        <v>94484</v>
      </c>
      <c r="B245" t="s">
        <v>1702</v>
      </c>
      <c r="C245" t="s">
        <v>1703</v>
      </c>
      <c r="D245">
        <v>4</v>
      </c>
      <c r="F245" t="s">
        <v>721</v>
      </c>
      <c r="K245">
        <v>1959</v>
      </c>
      <c r="N245" t="s">
        <v>906</v>
      </c>
      <c r="O245" t="s">
        <v>26</v>
      </c>
      <c r="P245" t="s">
        <v>31</v>
      </c>
      <c r="Q245" t="s">
        <v>27</v>
      </c>
      <c r="R245" t="s">
        <v>28</v>
      </c>
      <c r="S245" t="s">
        <v>27</v>
      </c>
      <c r="T245" t="s">
        <v>31</v>
      </c>
      <c r="U245" t="s">
        <v>31</v>
      </c>
      <c r="V245" t="s">
        <v>31</v>
      </c>
      <c r="W245" t="s">
        <v>31</v>
      </c>
      <c r="X245" t="s">
        <v>47</v>
      </c>
      <c r="Y245" t="s">
        <v>1704</v>
      </c>
    </row>
    <row r="246" spans="1:25" x14ac:dyDescent="0.25">
      <c r="A246">
        <v>674688</v>
      </c>
      <c r="B246" t="s">
        <v>1705</v>
      </c>
      <c r="C246" t="s">
        <v>1706</v>
      </c>
      <c r="D246">
        <v>4</v>
      </c>
      <c r="E246" t="s">
        <v>1707</v>
      </c>
      <c r="F246" t="s">
        <v>353</v>
      </c>
      <c r="J246">
        <v>1991</v>
      </c>
      <c r="K246">
        <v>1990</v>
      </c>
      <c r="L246" t="s">
        <v>1708</v>
      </c>
      <c r="M246" t="s">
        <v>1709</v>
      </c>
      <c r="N246" t="s">
        <v>1710</v>
      </c>
      <c r="O246" t="s">
        <v>32</v>
      </c>
      <c r="P246" t="s">
        <v>27</v>
      </c>
      <c r="Q246" t="s">
        <v>27</v>
      </c>
      <c r="R246" t="s">
        <v>33</v>
      </c>
      <c r="S246" t="s">
        <v>27</v>
      </c>
      <c r="T246" t="s">
        <v>27</v>
      </c>
      <c r="U246" t="s">
        <v>31</v>
      </c>
      <c r="V246" t="s">
        <v>27</v>
      </c>
      <c r="W246" t="s">
        <v>27</v>
      </c>
      <c r="X246" t="s">
        <v>172</v>
      </c>
      <c r="Y246" t="s">
        <v>1711</v>
      </c>
    </row>
    <row r="247" spans="1:25" x14ac:dyDescent="0.25">
      <c r="A247">
        <v>674549</v>
      </c>
      <c r="B247" t="s">
        <v>1713</v>
      </c>
      <c r="C247" t="s">
        <v>1714</v>
      </c>
      <c r="D247">
        <v>4</v>
      </c>
      <c r="F247" t="s">
        <v>775</v>
      </c>
      <c r="G247" t="s">
        <v>949</v>
      </c>
      <c r="H247" t="s">
        <v>655</v>
      </c>
      <c r="I247" t="s">
        <v>949</v>
      </c>
      <c r="K247">
        <v>1982</v>
      </c>
      <c r="L247" t="s">
        <v>1715</v>
      </c>
      <c r="M247" t="s">
        <v>1716</v>
      </c>
      <c r="N247" t="s">
        <v>1717</v>
      </c>
      <c r="O247" t="s">
        <v>32</v>
      </c>
      <c r="P247" t="s">
        <v>31</v>
      </c>
      <c r="Q247" t="s">
        <v>27</v>
      </c>
      <c r="R247" t="s">
        <v>35</v>
      </c>
      <c r="S247" t="s">
        <v>31</v>
      </c>
      <c r="T247" t="s">
        <v>31</v>
      </c>
      <c r="U247" t="s">
        <v>31</v>
      </c>
      <c r="V247" t="s">
        <v>27</v>
      </c>
      <c r="W247" t="s">
        <v>27</v>
      </c>
      <c r="X247" t="s">
        <v>172</v>
      </c>
      <c r="Y247" t="s">
        <v>1718</v>
      </c>
    </row>
    <row r="248" spans="1:25" x14ac:dyDescent="0.25">
      <c r="A248">
        <v>674805</v>
      </c>
      <c r="B248" t="s">
        <v>1720</v>
      </c>
      <c r="C248" t="s">
        <v>1721</v>
      </c>
      <c r="D248">
        <v>4</v>
      </c>
      <c r="F248" t="s">
        <v>1722</v>
      </c>
      <c r="K248">
        <v>1972</v>
      </c>
      <c r="L248" t="s">
        <v>1723</v>
      </c>
      <c r="M248" t="s">
        <v>1724</v>
      </c>
      <c r="N248" t="s">
        <v>76</v>
      </c>
      <c r="O248" t="s">
        <v>32</v>
      </c>
      <c r="P248" t="s">
        <v>27</v>
      </c>
      <c r="Q248" t="s">
        <v>27</v>
      </c>
      <c r="R248" t="s">
        <v>35</v>
      </c>
      <c r="S248" t="s">
        <v>31</v>
      </c>
      <c r="T248" t="s">
        <v>27</v>
      </c>
      <c r="U248" t="s">
        <v>31</v>
      </c>
      <c r="V248" t="s">
        <v>27</v>
      </c>
      <c r="W248" t="s">
        <v>31</v>
      </c>
      <c r="X248" t="s">
        <v>47</v>
      </c>
      <c r="Y248" t="s">
        <v>1725</v>
      </c>
    </row>
    <row r="249" spans="1:25" x14ac:dyDescent="0.25">
      <c r="A249">
        <v>675007</v>
      </c>
      <c r="B249" t="s">
        <v>1726</v>
      </c>
      <c r="C249" t="s">
        <v>1727</v>
      </c>
      <c r="D249">
        <v>4</v>
      </c>
      <c r="E249" t="s">
        <v>1728</v>
      </c>
      <c r="F249" t="s">
        <v>1729</v>
      </c>
      <c r="G249" t="s">
        <v>624</v>
      </c>
      <c r="H249" t="s">
        <v>625</v>
      </c>
      <c r="I249" t="s">
        <v>624</v>
      </c>
      <c r="J249">
        <v>1972</v>
      </c>
      <c r="K249">
        <v>1975</v>
      </c>
      <c r="N249" t="s">
        <v>84</v>
      </c>
      <c r="O249" t="s">
        <v>32</v>
      </c>
      <c r="P249" t="s">
        <v>31</v>
      </c>
      <c r="Q249" t="s">
        <v>27</v>
      </c>
      <c r="R249" t="s">
        <v>35</v>
      </c>
      <c r="S249" t="s">
        <v>27</v>
      </c>
      <c r="T249" t="s">
        <v>31</v>
      </c>
      <c r="U249" t="s">
        <v>27</v>
      </c>
      <c r="V249" t="s">
        <v>27</v>
      </c>
      <c r="W249" t="s">
        <v>27</v>
      </c>
      <c r="X249" t="s">
        <v>172</v>
      </c>
      <c r="Y249" t="s">
        <v>1730</v>
      </c>
    </row>
    <row r="250" spans="1:25" x14ac:dyDescent="0.25">
      <c r="A250">
        <v>611679</v>
      </c>
      <c r="B250" t="s">
        <v>1731</v>
      </c>
      <c r="C250" t="s">
        <v>1732</v>
      </c>
      <c r="D250">
        <v>4</v>
      </c>
      <c r="E250" t="s">
        <v>1733</v>
      </c>
      <c r="F250" t="s">
        <v>1140</v>
      </c>
      <c r="J250">
        <v>1962</v>
      </c>
      <c r="K250">
        <v>1962</v>
      </c>
      <c r="N250" t="s">
        <v>1207</v>
      </c>
      <c r="O250" t="s">
        <v>32</v>
      </c>
      <c r="P250" t="s">
        <v>31</v>
      </c>
      <c r="Q250" t="s">
        <v>27</v>
      </c>
      <c r="R250" t="s">
        <v>33</v>
      </c>
      <c r="S250" t="s">
        <v>27</v>
      </c>
      <c r="T250" t="s">
        <v>31</v>
      </c>
      <c r="U250" t="s">
        <v>27</v>
      </c>
      <c r="V250" t="s">
        <v>27</v>
      </c>
      <c r="W250" t="s">
        <v>27</v>
      </c>
      <c r="X250" t="s">
        <v>47</v>
      </c>
      <c r="Y250" t="s">
        <v>1734</v>
      </c>
    </row>
    <row r="251" spans="1:25" x14ac:dyDescent="0.25">
      <c r="A251">
        <v>9097</v>
      </c>
      <c r="B251" t="s">
        <v>1736</v>
      </c>
      <c r="C251" t="s">
        <v>1737</v>
      </c>
      <c r="D251">
        <v>4</v>
      </c>
      <c r="E251" t="s">
        <v>1738</v>
      </c>
      <c r="F251" t="s">
        <v>1739</v>
      </c>
      <c r="G251" t="e">
        <f>-taxel</f>
        <v>#NAME?</v>
      </c>
      <c r="H251" t="s">
        <v>1740</v>
      </c>
      <c r="I251" t="e">
        <f>-taxel</f>
        <v>#NAME?</v>
      </c>
      <c r="J251">
        <v>1994</v>
      </c>
      <c r="K251">
        <v>1996</v>
      </c>
      <c r="L251" t="s">
        <v>1741</v>
      </c>
      <c r="M251" t="s">
        <v>1742</v>
      </c>
      <c r="N251" t="s">
        <v>167</v>
      </c>
      <c r="O251" t="s">
        <v>26</v>
      </c>
      <c r="P251" t="s">
        <v>27</v>
      </c>
      <c r="Q251" t="s">
        <v>27</v>
      </c>
      <c r="R251" t="s">
        <v>28</v>
      </c>
      <c r="S251" t="s">
        <v>27</v>
      </c>
      <c r="T251" t="s">
        <v>27</v>
      </c>
      <c r="U251" t="s">
        <v>31</v>
      </c>
      <c r="V251" t="s">
        <v>27</v>
      </c>
      <c r="W251" t="s">
        <v>31</v>
      </c>
      <c r="X251" t="s">
        <v>47</v>
      </c>
      <c r="Y251" t="s">
        <v>1743</v>
      </c>
    </row>
    <row r="252" spans="1:25" x14ac:dyDescent="0.25">
      <c r="A252">
        <v>150452</v>
      </c>
      <c r="B252" t="s">
        <v>1744</v>
      </c>
      <c r="C252" t="s">
        <v>1745</v>
      </c>
      <c r="D252">
        <v>4</v>
      </c>
      <c r="F252" t="s">
        <v>1746</v>
      </c>
      <c r="G252" t="e">
        <f>-toin</f>
        <v>#NAME?</v>
      </c>
      <c r="H252" t="s">
        <v>190</v>
      </c>
      <c r="I252" t="e">
        <f>-toin</f>
        <v>#NAME?</v>
      </c>
      <c r="K252">
        <v>1957</v>
      </c>
      <c r="L252" t="s">
        <v>1747</v>
      </c>
      <c r="M252" t="s">
        <v>1748</v>
      </c>
      <c r="N252" t="s">
        <v>191</v>
      </c>
      <c r="O252" t="s">
        <v>32</v>
      </c>
      <c r="P252" t="s">
        <v>31</v>
      </c>
      <c r="Q252" t="s">
        <v>27</v>
      </c>
      <c r="R252" t="s">
        <v>33</v>
      </c>
      <c r="S252" t="s">
        <v>27</v>
      </c>
      <c r="T252" t="s">
        <v>31</v>
      </c>
      <c r="U252" t="s">
        <v>27</v>
      </c>
      <c r="V252" t="s">
        <v>27</v>
      </c>
      <c r="W252" t="s">
        <v>27</v>
      </c>
      <c r="X252" t="s">
        <v>47</v>
      </c>
      <c r="Y252" t="s">
        <v>1749</v>
      </c>
    </row>
    <row r="253" spans="1:25" x14ac:dyDescent="0.25">
      <c r="A253">
        <v>674840</v>
      </c>
      <c r="B253" t="s">
        <v>1750</v>
      </c>
      <c r="C253" t="s">
        <v>1751</v>
      </c>
      <c r="D253">
        <v>4</v>
      </c>
      <c r="E253" t="s">
        <v>1752</v>
      </c>
      <c r="F253" t="s">
        <v>1617</v>
      </c>
      <c r="J253">
        <v>1975</v>
      </c>
      <c r="K253">
        <v>1978</v>
      </c>
      <c r="L253" t="s">
        <v>1753</v>
      </c>
      <c r="M253" t="s">
        <v>1754</v>
      </c>
      <c r="N253" t="s">
        <v>53</v>
      </c>
      <c r="O253" t="s">
        <v>26</v>
      </c>
      <c r="P253" t="s">
        <v>27</v>
      </c>
      <c r="Q253" t="s">
        <v>27</v>
      </c>
      <c r="R253" t="s">
        <v>28</v>
      </c>
      <c r="S253" t="s">
        <v>27</v>
      </c>
      <c r="T253" t="s">
        <v>27</v>
      </c>
      <c r="U253" t="s">
        <v>31</v>
      </c>
      <c r="V253" t="s">
        <v>27</v>
      </c>
      <c r="W253" t="s">
        <v>27</v>
      </c>
      <c r="X253" t="s">
        <v>172</v>
      </c>
      <c r="Y253" t="s">
        <v>1755</v>
      </c>
    </row>
    <row r="254" spans="1:25" x14ac:dyDescent="0.25">
      <c r="A254">
        <v>105442</v>
      </c>
      <c r="B254" t="s">
        <v>1757</v>
      </c>
      <c r="C254" t="s">
        <v>1758</v>
      </c>
      <c r="D254">
        <v>4</v>
      </c>
      <c r="E254" t="s">
        <v>1759</v>
      </c>
      <c r="F254" t="s">
        <v>1760</v>
      </c>
      <c r="J254">
        <v>1997</v>
      </c>
      <c r="K254">
        <v>1996</v>
      </c>
      <c r="L254" t="s">
        <v>1761</v>
      </c>
      <c r="M254" t="s">
        <v>1762</v>
      </c>
      <c r="N254" t="s">
        <v>64</v>
      </c>
      <c r="O254" t="s">
        <v>32</v>
      </c>
      <c r="P254" t="s">
        <v>27</v>
      </c>
      <c r="Q254" t="s">
        <v>27</v>
      </c>
      <c r="R254" t="s">
        <v>35</v>
      </c>
      <c r="S254" t="s">
        <v>27</v>
      </c>
      <c r="T254" t="s">
        <v>27</v>
      </c>
      <c r="U254" t="s">
        <v>27</v>
      </c>
      <c r="V254" t="s">
        <v>31</v>
      </c>
      <c r="W254" t="s">
        <v>27</v>
      </c>
      <c r="X254" t="s">
        <v>580</v>
      </c>
      <c r="Y254" t="s">
        <v>1763</v>
      </c>
    </row>
    <row r="255" spans="1:25" x14ac:dyDescent="0.25">
      <c r="A255">
        <v>675279</v>
      </c>
      <c r="B255" t="s">
        <v>1764</v>
      </c>
      <c r="C255" t="s">
        <v>1765</v>
      </c>
      <c r="D255">
        <v>4</v>
      </c>
      <c r="E255" t="s">
        <v>1766</v>
      </c>
      <c r="F255" t="s">
        <v>711</v>
      </c>
      <c r="J255">
        <v>1962</v>
      </c>
      <c r="K255">
        <v>1982</v>
      </c>
      <c r="N255" t="s">
        <v>76</v>
      </c>
      <c r="O255" t="s">
        <v>32</v>
      </c>
      <c r="P255" t="s">
        <v>31</v>
      </c>
      <c r="Q255" t="s">
        <v>27</v>
      </c>
      <c r="R255" t="s">
        <v>35</v>
      </c>
      <c r="S255" t="s">
        <v>27</v>
      </c>
      <c r="T255" t="s">
        <v>31</v>
      </c>
      <c r="U255" t="s">
        <v>27</v>
      </c>
      <c r="V255" t="s">
        <v>27</v>
      </c>
      <c r="W255" t="s">
        <v>27</v>
      </c>
      <c r="X255" t="s">
        <v>172</v>
      </c>
      <c r="Y255" t="s">
        <v>1767</v>
      </c>
    </row>
    <row r="256" spans="1:25" x14ac:dyDescent="0.25">
      <c r="A256">
        <v>87771</v>
      </c>
      <c r="B256" t="s">
        <v>1768</v>
      </c>
      <c r="C256" t="s">
        <v>1769</v>
      </c>
      <c r="D256">
        <v>4</v>
      </c>
      <c r="E256" t="s">
        <v>1770</v>
      </c>
      <c r="F256" t="s">
        <v>1771</v>
      </c>
      <c r="J256">
        <v>1973</v>
      </c>
      <c r="K256">
        <v>1982</v>
      </c>
      <c r="N256" t="s">
        <v>104</v>
      </c>
      <c r="O256" t="s">
        <v>40</v>
      </c>
      <c r="P256" t="s">
        <v>27</v>
      </c>
      <c r="Q256" t="s">
        <v>27</v>
      </c>
      <c r="R256" t="s">
        <v>28</v>
      </c>
      <c r="S256" t="s">
        <v>27</v>
      </c>
      <c r="T256" t="s">
        <v>27</v>
      </c>
      <c r="U256" t="s">
        <v>31</v>
      </c>
      <c r="V256" t="s">
        <v>27</v>
      </c>
      <c r="W256" t="s">
        <v>27</v>
      </c>
      <c r="X256" t="s">
        <v>172</v>
      </c>
      <c r="Y256" t="s">
        <v>1772</v>
      </c>
    </row>
    <row r="257" spans="1:25" x14ac:dyDescent="0.25">
      <c r="A257">
        <v>388373</v>
      </c>
      <c r="B257" t="s">
        <v>1778</v>
      </c>
      <c r="C257" t="s">
        <v>1779</v>
      </c>
      <c r="D257">
        <v>4</v>
      </c>
      <c r="F257" t="s">
        <v>1780</v>
      </c>
      <c r="J257">
        <v>1963</v>
      </c>
      <c r="K257">
        <v>1943</v>
      </c>
      <c r="L257" t="s">
        <v>1781</v>
      </c>
      <c r="M257" t="s">
        <v>1782</v>
      </c>
      <c r="N257" t="s">
        <v>855</v>
      </c>
      <c r="O257" t="s">
        <v>26</v>
      </c>
      <c r="P257" t="s">
        <v>31</v>
      </c>
      <c r="Q257" t="s">
        <v>27</v>
      </c>
      <c r="R257" t="s">
        <v>28</v>
      </c>
      <c r="S257" t="s">
        <v>27</v>
      </c>
      <c r="T257" t="s">
        <v>31</v>
      </c>
      <c r="U257" t="s">
        <v>27</v>
      </c>
      <c r="V257" t="s">
        <v>27</v>
      </c>
      <c r="W257" t="s">
        <v>27</v>
      </c>
      <c r="X257" t="s">
        <v>47</v>
      </c>
      <c r="Y257" t="s">
        <v>1783</v>
      </c>
    </row>
    <row r="258" spans="1:25" x14ac:dyDescent="0.25">
      <c r="A258">
        <v>675508</v>
      </c>
      <c r="B258" t="s">
        <v>1786</v>
      </c>
      <c r="C258" t="s">
        <v>1787</v>
      </c>
      <c r="D258">
        <v>4</v>
      </c>
      <c r="E258" t="s">
        <v>1788</v>
      </c>
      <c r="F258" t="s">
        <v>977</v>
      </c>
      <c r="J258">
        <v>2000</v>
      </c>
      <c r="K258">
        <v>2000</v>
      </c>
      <c r="L258" t="s">
        <v>1789</v>
      </c>
      <c r="M258" t="s">
        <v>1790</v>
      </c>
      <c r="O258" t="s">
        <v>37</v>
      </c>
      <c r="P258" t="s">
        <v>27</v>
      </c>
      <c r="Q258" t="s">
        <v>27</v>
      </c>
      <c r="R258" t="s">
        <v>28</v>
      </c>
      <c r="S258" t="s">
        <v>27</v>
      </c>
      <c r="T258" t="s">
        <v>27</v>
      </c>
      <c r="U258" t="s">
        <v>31</v>
      </c>
      <c r="V258" t="s">
        <v>27</v>
      </c>
      <c r="W258" t="s">
        <v>27</v>
      </c>
      <c r="X258" t="s">
        <v>47</v>
      </c>
    </row>
    <row r="259" spans="1:25" x14ac:dyDescent="0.25">
      <c r="A259">
        <v>373981</v>
      </c>
      <c r="B259" t="s">
        <v>1792</v>
      </c>
      <c r="C259" t="s">
        <v>1793</v>
      </c>
      <c r="D259">
        <v>4</v>
      </c>
      <c r="E259" t="s">
        <v>1794</v>
      </c>
      <c r="F259" t="s">
        <v>1795</v>
      </c>
      <c r="J259">
        <v>2010</v>
      </c>
      <c r="K259">
        <v>2012</v>
      </c>
      <c r="O259" t="s">
        <v>32</v>
      </c>
      <c r="P259" t="s">
        <v>27</v>
      </c>
      <c r="Q259" t="s">
        <v>27</v>
      </c>
      <c r="R259" t="s">
        <v>28</v>
      </c>
      <c r="S259" t="s">
        <v>27</v>
      </c>
      <c r="T259" t="s">
        <v>31</v>
      </c>
      <c r="U259" t="s">
        <v>27</v>
      </c>
      <c r="V259" t="s">
        <v>27</v>
      </c>
      <c r="W259" t="s">
        <v>31</v>
      </c>
      <c r="X259" t="s">
        <v>47</v>
      </c>
      <c r="Y259" t="s">
        <v>1796</v>
      </c>
    </row>
    <row r="260" spans="1:25" x14ac:dyDescent="0.25">
      <c r="A260">
        <v>267825</v>
      </c>
      <c r="B260" t="s">
        <v>1797</v>
      </c>
      <c r="C260" t="s">
        <v>1798</v>
      </c>
      <c r="D260">
        <v>4</v>
      </c>
      <c r="E260" t="s">
        <v>1799</v>
      </c>
      <c r="F260" t="s">
        <v>1800</v>
      </c>
      <c r="J260">
        <v>1993</v>
      </c>
      <c r="K260">
        <v>1998</v>
      </c>
      <c r="L260" t="s">
        <v>1801</v>
      </c>
      <c r="M260" t="s">
        <v>1802</v>
      </c>
      <c r="N260" t="s">
        <v>1803</v>
      </c>
      <c r="O260" t="s">
        <v>32</v>
      </c>
      <c r="P260" t="s">
        <v>31</v>
      </c>
      <c r="Q260" t="s">
        <v>27</v>
      </c>
      <c r="R260" t="s">
        <v>35</v>
      </c>
      <c r="S260" t="s">
        <v>27</v>
      </c>
      <c r="T260" t="s">
        <v>31</v>
      </c>
      <c r="U260" t="s">
        <v>27</v>
      </c>
      <c r="V260" t="s">
        <v>27</v>
      </c>
      <c r="W260" t="s">
        <v>31</v>
      </c>
      <c r="X260" t="s">
        <v>47</v>
      </c>
      <c r="Y260" t="s">
        <v>1804</v>
      </c>
    </row>
    <row r="261" spans="1:25" x14ac:dyDescent="0.25">
      <c r="A261">
        <v>674473</v>
      </c>
      <c r="B261" t="s">
        <v>1805</v>
      </c>
      <c r="C261" t="s">
        <v>1806</v>
      </c>
      <c r="D261">
        <v>4</v>
      </c>
      <c r="F261" t="s">
        <v>1807</v>
      </c>
      <c r="J261">
        <v>1989</v>
      </c>
      <c r="K261">
        <v>1992</v>
      </c>
      <c r="N261" t="s">
        <v>1774</v>
      </c>
      <c r="O261" t="s">
        <v>32</v>
      </c>
      <c r="P261" t="s">
        <v>31</v>
      </c>
      <c r="Q261" t="s">
        <v>27</v>
      </c>
      <c r="R261" t="s">
        <v>35</v>
      </c>
      <c r="S261" t="s">
        <v>27</v>
      </c>
      <c r="T261" t="s">
        <v>27</v>
      </c>
      <c r="U261" t="s">
        <v>27</v>
      </c>
      <c r="V261" t="s">
        <v>31</v>
      </c>
      <c r="W261" t="s">
        <v>27</v>
      </c>
      <c r="X261" t="s">
        <v>580</v>
      </c>
      <c r="Y261" t="s">
        <v>1808</v>
      </c>
    </row>
    <row r="262" spans="1:25" x14ac:dyDescent="0.25">
      <c r="A262">
        <v>675546</v>
      </c>
      <c r="B262" t="s">
        <v>1810</v>
      </c>
      <c r="C262" t="s">
        <v>1811</v>
      </c>
      <c r="D262">
        <v>4</v>
      </c>
      <c r="E262" t="s">
        <v>1812</v>
      </c>
      <c r="F262" t="s">
        <v>1008</v>
      </c>
      <c r="G262" t="e">
        <f>-tant</f>
        <v>#NAME?</v>
      </c>
      <c r="H262" t="s">
        <v>983</v>
      </c>
      <c r="I262" t="e">
        <f>-tant</f>
        <v>#NAME?</v>
      </c>
      <c r="J262">
        <v>1989</v>
      </c>
      <c r="K262">
        <v>1991</v>
      </c>
      <c r="N262" t="s">
        <v>1710</v>
      </c>
      <c r="O262" t="s">
        <v>37</v>
      </c>
      <c r="P262" t="s">
        <v>27</v>
      </c>
      <c r="Q262" t="s">
        <v>27</v>
      </c>
      <c r="R262" t="s">
        <v>28</v>
      </c>
      <c r="S262" t="s">
        <v>27</v>
      </c>
      <c r="T262" t="s">
        <v>27</v>
      </c>
      <c r="U262" t="s">
        <v>31</v>
      </c>
      <c r="V262" t="s">
        <v>27</v>
      </c>
      <c r="W262" t="s">
        <v>27</v>
      </c>
      <c r="X262" t="s">
        <v>47</v>
      </c>
    </row>
    <row r="263" spans="1:25" x14ac:dyDescent="0.25">
      <c r="A263">
        <v>675242</v>
      </c>
      <c r="B263" t="s">
        <v>1813</v>
      </c>
      <c r="C263" t="s">
        <v>1814</v>
      </c>
      <c r="D263">
        <v>4</v>
      </c>
      <c r="E263" t="s">
        <v>1815</v>
      </c>
      <c r="F263" t="s">
        <v>1816</v>
      </c>
      <c r="G263" t="s">
        <v>48</v>
      </c>
      <c r="H263" t="s">
        <v>49</v>
      </c>
      <c r="I263" t="s">
        <v>48</v>
      </c>
      <c r="J263">
        <v>1982</v>
      </c>
      <c r="K263">
        <v>1985</v>
      </c>
      <c r="L263" t="s">
        <v>1817</v>
      </c>
      <c r="M263" t="s">
        <v>1818</v>
      </c>
      <c r="N263" t="s">
        <v>53</v>
      </c>
      <c r="O263" t="s">
        <v>32</v>
      </c>
      <c r="P263" t="s">
        <v>27</v>
      </c>
      <c r="Q263" t="s">
        <v>27</v>
      </c>
      <c r="R263" t="s">
        <v>35</v>
      </c>
      <c r="S263" t="s">
        <v>27</v>
      </c>
      <c r="T263" t="s">
        <v>27</v>
      </c>
      <c r="U263" t="s">
        <v>31</v>
      </c>
      <c r="V263" t="s">
        <v>27</v>
      </c>
      <c r="W263" t="s">
        <v>27</v>
      </c>
      <c r="X263" t="s">
        <v>47</v>
      </c>
      <c r="Y263" t="s">
        <v>1819</v>
      </c>
    </row>
    <row r="264" spans="1:25" x14ac:dyDescent="0.25">
      <c r="A264">
        <v>271725</v>
      </c>
      <c r="B264" t="s">
        <v>1820</v>
      </c>
      <c r="C264" t="s">
        <v>1821</v>
      </c>
      <c r="D264">
        <v>4</v>
      </c>
      <c r="E264" t="s">
        <v>1822</v>
      </c>
      <c r="F264" t="s">
        <v>711</v>
      </c>
      <c r="J264">
        <v>1967</v>
      </c>
      <c r="K264">
        <v>1974</v>
      </c>
      <c r="L264" t="s">
        <v>1823</v>
      </c>
      <c r="M264" t="s">
        <v>1824</v>
      </c>
      <c r="N264" t="s">
        <v>1825</v>
      </c>
      <c r="O264" t="s">
        <v>32</v>
      </c>
      <c r="P264" t="s">
        <v>27</v>
      </c>
      <c r="Q264" t="s">
        <v>27</v>
      </c>
      <c r="R264" t="s">
        <v>28</v>
      </c>
      <c r="S264" t="s">
        <v>27</v>
      </c>
      <c r="T264" t="s">
        <v>27</v>
      </c>
      <c r="U264" t="s">
        <v>31</v>
      </c>
      <c r="V264" t="s">
        <v>27</v>
      </c>
      <c r="W264" t="s">
        <v>27</v>
      </c>
      <c r="X264" t="s">
        <v>172</v>
      </c>
      <c r="Y264" t="s">
        <v>1826</v>
      </c>
    </row>
    <row r="265" spans="1:25" x14ac:dyDescent="0.25">
      <c r="A265">
        <v>1381771</v>
      </c>
      <c r="B265" t="s">
        <v>1833</v>
      </c>
      <c r="C265" t="s">
        <v>1834</v>
      </c>
      <c r="D265">
        <v>4</v>
      </c>
      <c r="E265" t="s">
        <v>1835</v>
      </c>
      <c r="K265">
        <v>2004</v>
      </c>
      <c r="O265" t="s">
        <v>99</v>
      </c>
      <c r="P265" t="s">
        <v>27</v>
      </c>
      <c r="Q265" t="s">
        <v>27</v>
      </c>
      <c r="R265" t="s">
        <v>28</v>
      </c>
      <c r="S265" t="s">
        <v>27</v>
      </c>
      <c r="T265" t="s">
        <v>27</v>
      </c>
      <c r="U265" t="s">
        <v>31</v>
      </c>
      <c r="V265" t="s">
        <v>27</v>
      </c>
      <c r="W265" t="s">
        <v>27</v>
      </c>
      <c r="X265" t="s">
        <v>37</v>
      </c>
    </row>
    <row r="266" spans="1:25" x14ac:dyDescent="0.25">
      <c r="A266">
        <v>880</v>
      </c>
      <c r="B266" t="s">
        <v>1836</v>
      </c>
      <c r="C266" t="s">
        <v>1837</v>
      </c>
      <c r="D266">
        <v>4</v>
      </c>
      <c r="F266" t="s">
        <v>1838</v>
      </c>
      <c r="K266">
        <v>1956</v>
      </c>
      <c r="L266" t="s">
        <v>1839</v>
      </c>
      <c r="M266" t="s">
        <v>1840</v>
      </c>
      <c r="N266" t="s">
        <v>104</v>
      </c>
      <c r="O266" t="s">
        <v>32</v>
      </c>
      <c r="P266" t="s">
        <v>31</v>
      </c>
      <c r="Q266" t="s">
        <v>27</v>
      </c>
      <c r="R266" t="s">
        <v>33</v>
      </c>
      <c r="S266" t="s">
        <v>27</v>
      </c>
      <c r="T266" t="s">
        <v>31</v>
      </c>
      <c r="U266" t="s">
        <v>27</v>
      </c>
      <c r="V266" t="s">
        <v>27</v>
      </c>
      <c r="W266" t="s">
        <v>27</v>
      </c>
      <c r="X266" t="s">
        <v>47</v>
      </c>
      <c r="Y266" t="s">
        <v>1841</v>
      </c>
    </row>
    <row r="267" spans="1:25" x14ac:dyDescent="0.25">
      <c r="A267">
        <v>675467</v>
      </c>
      <c r="B267" t="s">
        <v>1843</v>
      </c>
      <c r="C267" t="s">
        <v>1844</v>
      </c>
      <c r="D267">
        <v>4</v>
      </c>
      <c r="E267" t="s">
        <v>1845</v>
      </c>
      <c r="F267" t="s">
        <v>711</v>
      </c>
      <c r="G267" t="s">
        <v>949</v>
      </c>
      <c r="H267" t="s">
        <v>655</v>
      </c>
      <c r="I267" t="s">
        <v>949</v>
      </c>
      <c r="K267">
        <v>1957</v>
      </c>
      <c r="L267" t="s">
        <v>1846</v>
      </c>
      <c r="M267" t="s">
        <v>1847</v>
      </c>
      <c r="O267" t="s">
        <v>58</v>
      </c>
      <c r="P267" t="s">
        <v>27</v>
      </c>
      <c r="Q267" t="s">
        <v>27</v>
      </c>
      <c r="R267" t="s">
        <v>28</v>
      </c>
      <c r="S267" t="s">
        <v>31</v>
      </c>
      <c r="T267" t="s">
        <v>27</v>
      </c>
      <c r="U267" t="s">
        <v>31</v>
      </c>
      <c r="V267" t="s">
        <v>27</v>
      </c>
      <c r="W267" t="s">
        <v>27</v>
      </c>
      <c r="X267" t="s">
        <v>172</v>
      </c>
    </row>
    <row r="268" spans="1:25" x14ac:dyDescent="0.25">
      <c r="A268">
        <v>1121961</v>
      </c>
      <c r="B268" t="s">
        <v>1848</v>
      </c>
      <c r="C268" t="s">
        <v>1849</v>
      </c>
      <c r="D268">
        <v>4</v>
      </c>
      <c r="E268" t="s">
        <v>1850</v>
      </c>
      <c r="F268" t="s">
        <v>1832</v>
      </c>
      <c r="K268">
        <v>1996</v>
      </c>
      <c r="L268" t="s">
        <v>1851</v>
      </c>
      <c r="M268" t="s">
        <v>1852</v>
      </c>
      <c r="N268" t="s">
        <v>293</v>
      </c>
      <c r="O268" t="s">
        <v>99</v>
      </c>
      <c r="P268" t="s">
        <v>27</v>
      </c>
      <c r="Q268" t="s">
        <v>27</v>
      </c>
      <c r="R268" t="s">
        <v>28</v>
      </c>
      <c r="S268" t="s">
        <v>27</v>
      </c>
      <c r="T268" t="s">
        <v>27</v>
      </c>
      <c r="U268" t="s">
        <v>31</v>
      </c>
      <c r="V268" t="s">
        <v>27</v>
      </c>
      <c r="W268" t="s">
        <v>27</v>
      </c>
      <c r="X268" t="s">
        <v>47</v>
      </c>
    </row>
    <row r="269" spans="1:25" x14ac:dyDescent="0.25">
      <c r="A269">
        <v>1248731</v>
      </c>
      <c r="B269" t="s">
        <v>1853</v>
      </c>
      <c r="C269" t="s">
        <v>1854</v>
      </c>
      <c r="D269">
        <v>4</v>
      </c>
      <c r="E269" t="s">
        <v>1855</v>
      </c>
      <c r="F269" t="s">
        <v>1856</v>
      </c>
      <c r="G269" t="e">
        <f>-imus</f>
        <v>#NAME?</v>
      </c>
      <c r="H269" t="s">
        <v>1857</v>
      </c>
      <c r="I269" t="s">
        <v>1858</v>
      </c>
      <c r="J269">
        <v>2003</v>
      </c>
      <c r="K269">
        <v>2009</v>
      </c>
      <c r="L269" t="s">
        <v>1859</v>
      </c>
      <c r="M269" t="s">
        <v>1860</v>
      </c>
      <c r="O269" t="s">
        <v>26</v>
      </c>
      <c r="P269" t="s">
        <v>27</v>
      </c>
      <c r="Q269" t="s">
        <v>27</v>
      </c>
      <c r="R269" t="s">
        <v>28</v>
      </c>
      <c r="S269" t="s">
        <v>27</v>
      </c>
      <c r="T269" t="s">
        <v>31</v>
      </c>
      <c r="U269" t="s">
        <v>27</v>
      </c>
      <c r="V269" t="s">
        <v>27</v>
      </c>
      <c r="W269" t="s">
        <v>31</v>
      </c>
      <c r="X269" t="s">
        <v>47</v>
      </c>
      <c r="Y269" t="s">
        <v>1861</v>
      </c>
    </row>
    <row r="270" spans="1:25" x14ac:dyDescent="0.25">
      <c r="A270">
        <v>674873</v>
      </c>
      <c r="B270" t="s">
        <v>1867</v>
      </c>
      <c r="C270" t="s">
        <v>1868</v>
      </c>
      <c r="D270">
        <v>4</v>
      </c>
      <c r="E270" t="s">
        <v>1869</v>
      </c>
      <c r="F270" t="s">
        <v>263</v>
      </c>
      <c r="J270">
        <v>1961</v>
      </c>
      <c r="K270">
        <v>1982</v>
      </c>
      <c r="L270" t="s">
        <v>1870</v>
      </c>
      <c r="M270" t="s">
        <v>1871</v>
      </c>
      <c r="N270" t="s">
        <v>104</v>
      </c>
      <c r="O270" t="s">
        <v>32</v>
      </c>
      <c r="P270" t="s">
        <v>31</v>
      </c>
      <c r="Q270" t="s">
        <v>27</v>
      </c>
      <c r="R270" t="s">
        <v>33</v>
      </c>
      <c r="S270" t="s">
        <v>27</v>
      </c>
      <c r="T270" t="s">
        <v>31</v>
      </c>
      <c r="U270" t="s">
        <v>27</v>
      </c>
      <c r="V270" t="s">
        <v>27</v>
      </c>
      <c r="W270" t="s">
        <v>27</v>
      </c>
      <c r="X270" t="s">
        <v>172</v>
      </c>
      <c r="Y270" t="s">
        <v>1872</v>
      </c>
    </row>
    <row r="271" spans="1:25" x14ac:dyDescent="0.25">
      <c r="A271">
        <v>674780</v>
      </c>
      <c r="B271" t="s">
        <v>1873</v>
      </c>
      <c r="C271" t="s">
        <v>1874</v>
      </c>
      <c r="D271">
        <v>4</v>
      </c>
      <c r="F271" t="s">
        <v>1303</v>
      </c>
      <c r="K271">
        <v>1990</v>
      </c>
      <c r="N271" t="s">
        <v>1449</v>
      </c>
      <c r="O271" t="s">
        <v>26</v>
      </c>
      <c r="P271" t="s">
        <v>31</v>
      </c>
      <c r="Q271" t="s">
        <v>27</v>
      </c>
      <c r="R271" t="s">
        <v>28</v>
      </c>
      <c r="S271" t="s">
        <v>27</v>
      </c>
      <c r="T271" t="s">
        <v>27</v>
      </c>
      <c r="U271" t="s">
        <v>27</v>
      </c>
      <c r="V271" t="s">
        <v>27</v>
      </c>
      <c r="W271" t="s">
        <v>27</v>
      </c>
      <c r="X271" t="s">
        <v>47</v>
      </c>
      <c r="Y271" t="s">
        <v>1875</v>
      </c>
    </row>
    <row r="272" spans="1:25" x14ac:dyDescent="0.25">
      <c r="A272">
        <v>37266</v>
      </c>
      <c r="B272" t="s">
        <v>1876</v>
      </c>
      <c r="C272" t="s">
        <v>1877</v>
      </c>
      <c r="D272">
        <v>4</v>
      </c>
      <c r="F272" t="s">
        <v>353</v>
      </c>
      <c r="K272">
        <v>1956</v>
      </c>
      <c r="L272" t="s">
        <v>1878</v>
      </c>
      <c r="M272" t="s">
        <v>1879</v>
      </c>
      <c r="N272" t="s">
        <v>1880</v>
      </c>
      <c r="O272" t="s">
        <v>32</v>
      </c>
      <c r="P272" t="s">
        <v>31</v>
      </c>
      <c r="Q272" t="s">
        <v>27</v>
      </c>
      <c r="R272" t="s">
        <v>35</v>
      </c>
      <c r="S272" t="s">
        <v>27</v>
      </c>
      <c r="T272" t="s">
        <v>31</v>
      </c>
      <c r="U272" t="s">
        <v>31</v>
      </c>
      <c r="V272" t="s">
        <v>31</v>
      </c>
      <c r="W272" t="s">
        <v>31</v>
      </c>
      <c r="X272" t="s">
        <v>47</v>
      </c>
      <c r="Y272" t="s">
        <v>1881</v>
      </c>
    </row>
    <row r="273" spans="1:25" x14ac:dyDescent="0.25">
      <c r="A273">
        <v>1369642</v>
      </c>
      <c r="B273" t="s">
        <v>1884</v>
      </c>
      <c r="C273" t="s">
        <v>1885</v>
      </c>
      <c r="D273">
        <v>4</v>
      </c>
      <c r="F273" t="s">
        <v>146</v>
      </c>
      <c r="K273">
        <v>1983</v>
      </c>
      <c r="N273" t="s">
        <v>1306</v>
      </c>
      <c r="O273" t="s">
        <v>36</v>
      </c>
      <c r="P273" t="s">
        <v>27</v>
      </c>
      <c r="Q273" t="s">
        <v>27</v>
      </c>
      <c r="R273" t="s">
        <v>37</v>
      </c>
      <c r="S273" t="s">
        <v>27</v>
      </c>
      <c r="T273" t="s">
        <v>31</v>
      </c>
      <c r="U273" t="s">
        <v>27</v>
      </c>
      <c r="V273" t="s">
        <v>27</v>
      </c>
      <c r="W273" t="s">
        <v>27</v>
      </c>
      <c r="X273" t="s">
        <v>580</v>
      </c>
      <c r="Y273" t="s">
        <v>1886</v>
      </c>
    </row>
    <row r="274" spans="1:25" x14ac:dyDescent="0.25">
      <c r="A274">
        <v>675430</v>
      </c>
      <c r="B274" t="s">
        <v>1887</v>
      </c>
      <c r="C274" t="s">
        <v>1888</v>
      </c>
      <c r="D274">
        <v>4</v>
      </c>
      <c r="F274" t="s">
        <v>685</v>
      </c>
      <c r="J274">
        <v>1985</v>
      </c>
      <c r="K274">
        <v>1982</v>
      </c>
      <c r="L274" t="s">
        <v>1889</v>
      </c>
      <c r="M274" t="s">
        <v>1890</v>
      </c>
      <c r="N274" t="s">
        <v>1891</v>
      </c>
      <c r="O274" t="s">
        <v>37</v>
      </c>
      <c r="P274" t="s">
        <v>27</v>
      </c>
      <c r="Q274" t="s">
        <v>27</v>
      </c>
      <c r="R274" t="s">
        <v>28</v>
      </c>
      <c r="S274" t="s">
        <v>27</v>
      </c>
      <c r="T274" t="s">
        <v>31</v>
      </c>
      <c r="U274" t="s">
        <v>27</v>
      </c>
      <c r="V274" t="s">
        <v>27</v>
      </c>
      <c r="W274" t="s">
        <v>27</v>
      </c>
      <c r="X274" t="s">
        <v>172</v>
      </c>
    </row>
    <row r="275" spans="1:25" x14ac:dyDescent="0.25">
      <c r="A275">
        <v>675535</v>
      </c>
      <c r="B275" t="s">
        <v>1892</v>
      </c>
      <c r="C275" t="s">
        <v>1893</v>
      </c>
      <c r="D275">
        <v>4</v>
      </c>
      <c r="F275" t="s">
        <v>266</v>
      </c>
      <c r="K275">
        <v>1966</v>
      </c>
      <c r="O275" t="s">
        <v>37</v>
      </c>
      <c r="P275" t="s">
        <v>27</v>
      </c>
      <c r="Q275" t="s">
        <v>27</v>
      </c>
      <c r="R275" t="s">
        <v>28</v>
      </c>
      <c r="S275" t="s">
        <v>27</v>
      </c>
      <c r="T275" t="s">
        <v>27</v>
      </c>
      <c r="U275" t="s">
        <v>31</v>
      </c>
      <c r="V275" t="s">
        <v>27</v>
      </c>
      <c r="W275" t="s">
        <v>27</v>
      </c>
      <c r="X275" t="s">
        <v>172</v>
      </c>
    </row>
    <row r="276" spans="1:25" x14ac:dyDescent="0.25">
      <c r="A276">
        <v>1382994</v>
      </c>
      <c r="B276" t="s">
        <v>1896</v>
      </c>
      <c r="C276" t="s">
        <v>1897</v>
      </c>
      <c r="D276">
        <v>4</v>
      </c>
      <c r="F276" t="s">
        <v>1898</v>
      </c>
      <c r="K276">
        <v>1973</v>
      </c>
      <c r="N276" t="s">
        <v>293</v>
      </c>
      <c r="O276" t="s">
        <v>32</v>
      </c>
      <c r="P276" t="s">
        <v>27</v>
      </c>
      <c r="Q276" t="s">
        <v>27</v>
      </c>
      <c r="R276" t="s">
        <v>37</v>
      </c>
      <c r="S276" t="s">
        <v>27</v>
      </c>
      <c r="T276" t="s">
        <v>27</v>
      </c>
      <c r="U276" t="s">
        <v>31</v>
      </c>
      <c r="V276" t="s">
        <v>27</v>
      </c>
      <c r="W276" t="s">
        <v>27</v>
      </c>
      <c r="X276" t="s">
        <v>172</v>
      </c>
    </row>
    <row r="277" spans="1:25" x14ac:dyDescent="0.25">
      <c r="A277">
        <v>151310</v>
      </c>
      <c r="B277" t="s">
        <v>1900</v>
      </c>
      <c r="C277" t="s">
        <v>1901</v>
      </c>
      <c r="D277">
        <v>4</v>
      </c>
      <c r="F277" t="s">
        <v>1902</v>
      </c>
      <c r="K277">
        <v>1958</v>
      </c>
      <c r="L277" t="s">
        <v>1903</v>
      </c>
      <c r="M277" t="s">
        <v>1904</v>
      </c>
      <c r="N277" t="s">
        <v>1905</v>
      </c>
      <c r="O277" t="s">
        <v>32</v>
      </c>
      <c r="P277" t="s">
        <v>31</v>
      </c>
      <c r="Q277" t="s">
        <v>27</v>
      </c>
      <c r="R277" t="s">
        <v>35</v>
      </c>
      <c r="S277" t="s">
        <v>27</v>
      </c>
      <c r="T277" t="s">
        <v>31</v>
      </c>
      <c r="U277" t="s">
        <v>27</v>
      </c>
      <c r="V277" t="s">
        <v>27</v>
      </c>
      <c r="W277" t="s">
        <v>27</v>
      </c>
      <c r="X277" t="s">
        <v>172</v>
      </c>
      <c r="Y277" t="s">
        <v>1906</v>
      </c>
    </row>
    <row r="278" spans="1:25" x14ac:dyDescent="0.25">
      <c r="A278">
        <v>1358889</v>
      </c>
      <c r="B278" t="s">
        <v>1912</v>
      </c>
      <c r="C278" t="s">
        <v>1913</v>
      </c>
      <c r="D278">
        <v>4</v>
      </c>
      <c r="F278" t="s">
        <v>1428</v>
      </c>
      <c r="J278">
        <v>1963</v>
      </c>
      <c r="N278" t="s">
        <v>1614</v>
      </c>
      <c r="O278" t="s">
        <v>36</v>
      </c>
      <c r="P278" t="s">
        <v>27</v>
      </c>
      <c r="Q278" t="s">
        <v>27</v>
      </c>
      <c r="R278" t="s">
        <v>35</v>
      </c>
      <c r="S278" t="s">
        <v>27</v>
      </c>
      <c r="T278" t="s">
        <v>27</v>
      </c>
      <c r="U278" t="s">
        <v>31</v>
      </c>
      <c r="V278" t="s">
        <v>27</v>
      </c>
      <c r="W278" t="s">
        <v>27</v>
      </c>
      <c r="X278" t="s">
        <v>172</v>
      </c>
    </row>
    <row r="279" spans="1:25" x14ac:dyDescent="0.25">
      <c r="A279">
        <v>1449158</v>
      </c>
      <c r="B279" t="s">
        <v>1915</v>
      </c>
      <c r="C279" t="s">
        <v>1916</v>
      </c>
      <c r="D279">
        <v>4</v>
      </c>
      <c r="E279" t="s">
        <v>1917</v>
      </c>
      <c r="F279" t="s">
        <v>1918</v>
      </c>
      <c r="G279" t="e">
        <f>-porfin</f>
        <v>#NAME?</v>
      </c>
      <c r="H279" t="s">
        <v>1446</v>
      </c>
      <c r="I279" t="e">
        <f>-porfin</f>
        <v>#NAME?</v>
      </c>
      <c r="J279">
        <v>1993</v>
      </c>
      <c r="K279">
        <v>2000</v>
      </c>
      <c r="L279" t="s">
        <v>1919</v>
      </c>
      <c r="M279" t="s">
        <v>1920</v>
      </c>
      <c r="N279" t="s">
        <v>167</v>
      </c>
      <c r="O279" t="s">
        <v>26</v>
      </c>
      <c r="P279" t="s">
        <v>27</v>
      </c>
      <c r="Q279" t="s">
        <v>27</v>
      </c>
      <c r="R279" t="s">
        <v>37</v>
      </c>
      <c r="S279" t="s">
        <v>27</v>
      </c>
      <c r="T279" t="s">
        <v>27</v>
      </c>
      <c r="U279" t="s">
        <v>31</v>
      </c>
      <c r="V279" t="s">
        <v>27</v>
      </c>
      <c r="W279" t="s">
        <v>27</v>
      </c>
      <c r="X279" t="s">
        <v>47</v>
      </c>
      <c r="Y279" t="s">
        <v>1921</v>
      </c>
    </row>
    <row r="280" spans="1:25" x14ac:dyDescent="0.25">
      <c r="A280">
        <v>675505</v>
      </c>
      <c r="B280" t="s">
        <v>1922</v>
      </c>
      <c r="C280" t="s">
        <v>1923</v>
      </c>
      <c r="D280">
        <v>4</v>
      </c>
      <c r="F280" t="s">
        <v>266</v>
      </c>
      <c r="K280">
        <v>1979</v>
      </c>
      <c r="O280" t="s">
        <v>37</v>
      </c>
      <c r="P280" t="s">
        <v>27</v>
      </c>
      <c r="Q280" t="s">
        <v>27</v>
      </c>
      <c r="R280" t="s">
        <v>28</v>
      </c>
      <c r="S280" t="s">
        <v>27</v>
      </c>
      <c r="T280" t="s">
        <v>27</v>
      </c>
      <c r="U280" t="s">
        <v>31</v>
      </c>
      <c r="V280" t="s">
        <v>27</v>
      </c>
      <c r="W280" t="s">
        <v>27</v>
      </c>
      <c r="X280" t="s">
        <v>172</v>
      </c>
    </row>
    <row r="281" spans="1:25" x14ac:dyDescent="0.25">
      <c r="A281">
        <v>469763</v>
      </c>
      <c r="B281" t="s">
        <v>1924</v>
      </c>
      <c r="C281" t="s">
        <v>1925</v>
      </c>
      <c r="D281">
        <v>4</v>
      </c>
      <c r="E281" t="s">
        <v>1926</v>
      </c>
      <c r="F281" t="s">
        <v>1927</v>
      </c>
      <c r="G281" t="e">
        <f>-astine</f>
        <v>#NAME?</v>
      </c>
      <c r="H281" t="s">
        <v>313</v>
      </c>
      <c r="I281" t="e">
        <f>-astine</f>
        <v>#NAME?</v>
      </c>
      <c r="J281">
        <v>1969</v>
      </c>
      <c r="K281">
        <v>1977</v>
      </c>
      <c r="L281" t="s">
        <v>1928</v>
      </c>
      <c r="M281" t="s">
        <v>1929</v>
      </c>
      <c r="N281" t="s">
        <v>355</v>
      </c>
      <c r="O281" t="s">
        <v>32</v>
      </c>
      <c r="P281" t="s">
        <v>31</v>
      </c>
      <c r="Q281" t="s">
        <v>27</v>
      </c>
      <c r="R281" t="s">
        <v>28</v>
      </c>
      <c r="S281" t="s">
        <v>27</v>
      </c>
      <c r="T281" t="s">
        <v>31</v>
      </c>
      <c r="U281" t="s">
        <v>27</v>
      </c>
      <c r="V281" t="s">
        <v>27</v>
      </c>
      <c r="W281" t="s">
        <v>27</v>
      </c>
      <c r="X281" t="s">
        <v>580</v>
      </c>
      <c r="Y281" t="s">
        <v>1930</v>
      </c>
    </row>
    <row r="282" spans="1:25" x14ac:dyDescent="0.25">
      <c r="A282">
        <v>675136</v>
      </c>
      <c r="B282" t="s">
        <v>1931</v>
      </c>
      <c r="C282" t="s">
        <v>1932</v>
      </c>
      <c r="D282">
        <v>4</v>
      </c>
      <c r="E282" t="s">
        <v>1933</v>
      </c>
      <c r="F282" t="s">
        <v>1934</v>
      </c>
      <c r="G282" t="e">
        <f>-tide</f>
        <v>#NAME?</v>
      </c>
      <c r="H282" t="s">
        <v>39</v>
      </c>
      <c r="I282" t="e">
        <f>-tide</f>
        <v>#NAME?</v>
      </c>
      <c r="J282">
        <v>1992</v>
      </c>
      <c r="K282">
        <v>2007</v>
      </c>
      <c r="N282" t="s">
        <v>167</v>
      </c>
      <c r="O282" t="s">
        <v>40</v>
      </c>
      <c r="P282" t="s">
        <v>27</v>
      </c>
      <c r="Q282" t="s">
        <v>27</v>
      </c>
      <c r="R282" t="s">
        <v>28</v>
      </c>
      <c r="S282" t="s">
        <v>27</v>
      </c>
      <c r="T282" t="s">
        <v>27</v>
      </c>
      <c r="U282" t="s">
        <v>31</v>
      </c>
      <c r="V282" t="s">
        <v>27</v>
      </c>
      <c r="W282" t="s">
        <v>27</v>
      </c>
      <c r="X282" t="s">
        <v>47</v>
      </c>
      <c r="Y282" t="s">
        <v>1935</v>
      </c>
    </row>
    <row r="283" spans="1:25" x14ac:dyDescent="0.25">
      <c r="A283">
        <v>369179</v>
      </c>
      <c r="B283" t="s">
        <v>1936</v>
      </c>
      <c r="C283" t="s">
        <v>1937</v>
      </c>
      <c r="D283">
        <v>4</v>
      </c>
      <c r="F283" t="s">
        <v>1938</v>
      </c>
      <c r="J283">
        <v>1963</v>
      </c>
      <c r="K283">
        <v>1970</v>
      </c>
      <c r="L283" t="s">
        <v>1939</v>
      </c>
      <c r="M283" t="s">
        <v>1940</v>
      </c>
      <c r="N283" t="s">
        <v>1449</v>
      </c>
      <c r="O283" t="s">
        <v>32</v>
      </c>
      <c r="P283" t="s">
        <v>31</v>
      </c>
      <c r="Q283" t="s">
        <v>27</v>
      </c>
      <c r="R283" t="s">
        <v>28</v>
      </c>
      <c r="S283" t="s">
        <v>27</v>
      </c>
      <c r="T283" t="s">
        <v>31</v>
      </c>
      <c r="U283" t="s">
        <v>27</v>
      </c>
      <c r="V283" t="s">
        <v>27</v>
      </c>
      <c r="W283" t="s">
        <v>31</v>
      </c>
      <c r="X283" t="s">
        <v>47</v>
      </c>
      <c r="Y283" t="s">
        <v>1941</v>
      </c>
    </row>
    <row r="284" spans="1:25" x14ac:dyDescent="0.25">
      <c r="A284">
        <v>675611</v>
      </c>
      <c r="B284" t="s">
        <v>1942</v>
      </c>
      <c r="C284" t="s">
        <v>1943</v>
      </c>
      <c r="D284">
        <v>4</v>
      </c>
      <c r="F284" t="s">
        <v>353</v>
      </c>
      <c r="J284">
        <v>1962</v>
      </c>
      <c r="K284">
        <v>1990</v>
      </c>
      <c r="L284" t="s">
        <v>1944</v>
      </c>
      <c r="M284" t="s">
        <v>1945</v>
      </c>
      <c r="N284" t="s">
        <v>66</v>
      </c>
      <c r="O284" t="s">
        <v>37</v>
      </c>
      <c r="P284" t="s">
        <v>27</v>
      </c>
      <c r="Q284" t="s">
        <v>27</v>
      </c>
      <c r="R284" t="s">
        <v>28</v>
      </c>
      <c r="S284" t="s">
        <v>27</v>
      </c>
      <c r="T284" t="s">
        <v>27</v>
      </c>
      <c r="U284" t="s">
        <v>31</v>
      </c>
      <c r="V284" t="s">
        <v>27</v>
      </c>
      <c r="W284" t="s">
        <v>27</v>
      </c>
      <c r="X284" t="s">
        <v>172</v>
      </c>
    </row>
    <row r="285" spans="1:25" x14ac:dyDescent="0.25">
      <c r="A285">
        <v>1380774</v>
      </c>
      <c r="B285" t="s">
        <v>1949</v>
      </c>
      <c r="C285" t="s">
        <v>1950</v>
      </c>
      <c r="D285">
        <v>4</v>
      </c>
      <c r="E285" t="s">
        <v>1951</v>
      </c>
      <c r="F285" t="s">
        <v>1952</v>
      </c>
      <c r="J285">
        <v>1987</v>
      </c>
      <c r="K285">
        <v>1986</v>
      </c>
      <c r="L285" t="s">
        <v>1953</v>
      </c>
      <c r="M285" t="s">
        <v>1954</v>
      </c>
      <c r="N285" t="s">
        <v>1955</v>
      </c>
      <c r="O285" t="s">
        <v>40</v>
      </c>
      <c r="P285" t="s">
        <v>27</v>
      </c>
      <c r="Q285" t="s">
        <v>27</v>
      </c>
      <c r="R285" t="s">
        <v>28</v>
      </c>
      <c r="S285" t="s">
        <v>27</v>
      </c>
      <c r="T285" t="s">
        <v>27</v>
      </c>
      <c r="U285" t="s">
        <v>31</v>
      </c>
      <c r="V285" t="s">
        <v>27</v>
      </c>
      <c r="W285" t="s">
        <v>31</v>
      </c>
      <c r="X285" t="s">
        <v>47</v>
      </c>
    </row>
    <row r="286" spans="1:25" x14ac:dyDescent="0.25">
      <c r="A286">
        <v>1383009</v>
      </c>
      <c r="B286" t="s">
        <v>1956</v>
      </c>
      <c r="C286" t="s">
        <v>1957</v>
      </c>
      <c r="D286">
        <v>4</v>
      </c>
      <c r="E286" t="s">
        <v>1958</v>
      </c>
      <c r="F286" t="s">
        <v>1959</v>
      </c>
      <c r="G286" t="s">
        <v>48</v>
      </c>
      <c r="H286" t="s">
        <v>49</v>
      </c>
      <c r="I286" t="s">
        <v>48</v>
      </c>
      <c r="J286">
        <v>2009</v>
      </c>
      <c r="K286">
        <v>2011</v>
      </c>
      <c r="L286" t="s">
        <v>1958</v>
      </c>
      <c r="M286" t="s">
        <v>1960</v>
      </c>
      <c r="O286" t="s">
        <v>26</v>
      </c>
      <c r="P286" t="s">
        <v>31</v>
      </c>
      <c r="Q286" t="s">
        <v>27</v>
      </c>
      <c r="R286" t="s">
        <v>28</v>
      </c>
      <c r="S286" t="s">
        <v>27</v>
      </c>
      <c r="T286" t="s">
        <v>27</v>
      </c>
      <c r="U286" t="s">
        <v>31</v>
      </c>
      <c r="V286" t="s">
        <v>27</v>
      </c>
      <c r="W286" t="s">
        <v>27</v>
      </c>
      <c r="X286" t="s">
        <v>47</v>
      </c>
      <c r="Y286" t="s">
        <v>1961</v>
      </c>
    </row>
    <row r="287" spans="1:25" x14ac:dyDescent="0.25">
      <c r="A287">
        <v>705778</v>
      </c>
      <c r="B287" t="s">
        <v>1963</v>
      </c>
      <c r="C287" t="s">
        <v>1964</v>
      </c>
      <c r="D287">
        <v>4</v>
      </c>
      <c r="E287" t="s">
        <v>1965</v>
      </c>
      <c r="F287" t="s">
        <v>1966</v>
      </c>
      <c r="G287" t="e">
        <f>-terol</f>
        <v>#NAME?</v>
      </c>
      <c r="H287" t="s">
        <v>180</v>
      </c>
      <c r="I287" t="e">
        <f>-terol</f>
        <v>#NAME?</v>
      </c>
      <c r="J287">
        <v>1997</v>
      </c>
      <c r="K287">
        <v>2001</v>
      </c>
      <c r="L287" t="s">
        <v>1967</v>
      </c>
      <c r="M287" t="s">
        <v>1968</v>
      </c>
      <c r="N287" t="s">
        <v>344</v>
      </c>
      <c r="O287" t="s">
        <v>32</v>
      </c>
      <c r="P287" t="s">
        <v>31</v>
      </c>
      <c r="Q287" t="s">
        <v>27</v>
      </c>
      <c r="R287" t="s">
        <v>33</v>
      </c>
      <c r="S287" t="s">
        <v>27</v>
      </c>
      <c r="T287" t="s">
        <v>27</v>
      </c>
      <c r="U287" t="s">
        <v>27</v>
      </c>
      <c r="V287" t="s">
        <v>31</v>
      </c>
      <c r="W287" t="s">
        <v>31</v>
      </c>
      <c r="X287" t="s">
        <v>47</v>
      </c>
      <c r="Y287" t="s">
        <v>1969</v>
      </c>
    </row>
    <row r="288" spans="1:25" x14ac:dyDescent="0.25">
      <c r="A288">
        <v>675542</v>
      </c>
      <c r="B288" t="s">
        <v>1970</v>
      </c>
      <c r="C288" t="s">
        <v>1971</v>
      </c>
      <c r="D288">
        <v>4</v>
      </c>
      <c r="F288" t="s">
        <v>266</v>
      </c>
      <c r="K288">
        <v>1966</v>
      </c>
      <c r="O288" t="s">
        <v>37</v>
      </c>
      <c r="P288" t="s">
        <v>27</v>
      </c>
      <c r="Q288" t="s">
        <v>27</v>
      </c>
      <c r="R288" t="s">
        <v>28</v>
      </c>
      <c r="S288" t="s">
        <v>27</v>
      </c>
      <c r="T288" t="s">
        <v>27</v>
      </c>
      <c r="U288" t="s">
        <v>31</v>
      </c>
      <c r="V288" t="s">
        <v>27</v>
      </c>
      <c r="W288" t="s">
        <v>27</v>
      </c>
      <c r="X288" t="s">
        <v>172</v>
      </c>
    </row>
    <row r="289" spans="1:25" x14ac:dyDescent="0.25">
      <c r="A289">
        <v>675615</v>
      </c>
      <c r="B289" t="s">
        <v>1972</v>
      </c>
      <c r="C289" t="s">
        <v>1973</v>
      </c>
      <c r="D289">
        <v>4</v>
      </c>
      <c r="F289" t="s">
        <v>338</v>
      </c>
      <c r="K289">
        <v>1982</v>
      </c>
      <c r="O289" t="s">
        <v>37</v>
      </c>
      <c r="P289" t="s">
        <v>27</v>
      </c>
      <c r="Q289" t="s">
        <v>27</v>
      </c>
      <c r="R289" t="s">
        <v>28</v>
      </c>
      <c r="S289" t="s">
        <v>27</v>
      </c>
      <c r="T289" t="s">
        <v>27</v>
      </c>
      <c r="U289" t="s">
        <v>31</v>
      </c>
      <c r="V289" t="s">
        <v>27</v>
      </c>
      <c r="W289" t="s">
        <v>27</v>
      </c>
      <c r="X289" t="s">
        <v>172</v>
      </c>
    </row>
    <row r="290" spans="1:25" x14ac:dyDescent="0.25">
      <c r="A290">
        <v>675781</v>
      </c>
      <c r="B290" t="s">
        <v>1975</v>
      </c>
      <c r="C290" t="s">
        <v>1976</v>
      </c>
      <c r="D290">
        <v>4</v>
      </c>
      <c r="E290" t="s">
        <v>1977</v>
      </c>
      <c r="F290" t="s">
        <v>1978</v>
      </c>
      <c r="G290" t="e">
        <f>-cept</f>
        <v>#NAME?</v>
      </c>
      <c r="H290" t="s">
        <v>1979</v>
      </c>
      <c r="I290" t="s">
        <v>1980</v>
      </c>
      <c r="J290">
        <v>2006</v>
      </c>
      <c r="K290">
        <v>2008</v>
      </c>
      <c r="L290" t="s">
        <v>1981</v>
      </c>
      <c r="M290" t="s">
        <v>1982</v>
      </c>
      <c r="O290" t="s">
        <v>40</v>
      </c>
      <c r="P290" t="s">
        <v>27</v>
      </c>
      <c r="Q290" t="s">
        <v>27</v>
      </c>
      <c r="R290" t="s">
        <v>28</v>
      </c>
      <c r="S290" t="s">
        <v>27</v>
      </c>
      <c r="T290" t="s">
        <v>27</v>
      </c>
      <c r="U290" t="s">
        <v>31</v>
      </c>
      <c r="V290" t="s">
        <v>27</v>
      </c>
      <c r="W290" t="s">
        <v>27</v>
      </c>
      <c r="X290" t="s">
        <v>172</v>
      </c>
    </row>
    <row r="291" spans="1:25" x14ac:dyDescent="0.25">
      <c r="A291">
        <v>495572</v>
      </c>
      <c r="B291" t="s">
        <v>1983</v>
      </c>
      <c r="C291" t="s">
        <v>1984</v>
      </c>
      <c r="D291">
        <v>4</v>
      </c>
      <c r="E291" t="s">
        <v>1985</v>
      </c>
      <c r="F291" t="s">
        <v>1986</v>
      </c>
      <c r="G291" t="e">
        <f>-arotene</f>
        <v>#NAME?</v>
      </c>
      <c r="H291" t="s">
        <v>1987</v>
      </c>
      <c r="I291" t="e">
        <f>-arotene</f>
        <v>#NAME?</v>
      </c>
      <c r="J291">
        <v>1994</v>
      </c>
      <c r="K291">
        <v>1997</v>
      </c>
      <c r="L291" t="s">
        <v>1988</v>
      </c>
      <c r="M291" t="s">
        <v>1989</v>
      </c>
      <c r="N291" t="s">
        <v>252</v>
      </c>
      <c r="O291" t="s">
        <v>32</v>
      </c>
      <c r="P291" t="s">
        <v>31</v>
      </c>
      <c r="Q291" t="s">
        <v>27</v>
      </c>
      <c r="R291" t="s">
        <v>35</v>
      </c>
      <c r="S291" t="s">
        <v>31</v>
      </c>
      <c r="T291" t="s">
        <v>27</v>
      </c>
      <c r="U291" t="s">
        <v>27</v>
      </c>
      <c r="V291" t="s">
        <v>31</v>
      </c>
      <c r="W291" t="s">
        <v>27</v>
      </c>
      <c r="X291" t="s">
        <v>47</v>
      </c>
      <c r="Y291" t="s">
        <v>1990</v>
      </c>
    </row>
    <row r="292" spans="1:25" x14ac:dyDescent="0.25">
      <c r="A292">
        <v>49869</v>
      </c>
      <c r="B292" t="s">
        <v>1991</v>
      </c>
      <c r="C292" t="s">
        <v>1992</v>
      </c>
      <c r="D292">
        <v>4</v>
      </c>
      <c r="F292" t="s">
        <v>285</v>
      </c>
      <c r="K292">
        <v>1982</v>
      </c>
      <c r="L292" t="s">
        <v>1993</v>
      </c>
      <c r="M292" t="s">
        <v>1994</v>
      </c>
      <c r="N292" t="s">
        <v>191</v>
      </c>
      <c r="O292" t="s">
        <v>32</v>
      </c>
      <c r="P292" t="s">
        <v>31</v>
      </c>
      <c r="Q292" t="s">
        <v>27</v>
      </c>
      <c r="R292" t="s">
        <v>33</v>
      </c>
      <c r="S292" t="s">
        <v>27</v>
      </c>
      <c r="T292" t="s">
        <v>31</v>
      </c>
      <c r="U292" t="s">
        <v>27</v>
      </c>
      <c r="V292" t="s">
        <v>27</v>
      </c>
      <c r="W292" t="s">
        <v>27</v>
      </c>
      <c r="X292" t="s">
        <v>172</v>
      </c>
      <c r="Y292" t="s">
        <v>1995</v>
      </c>
    </row>
    <row r="293" spans="1:25" x14ac:dyDescent="0.25">
      <c r="A293">
        <v>454076</v>
      </c>
      <c r="B293" t="s">
        <v>1996</v>
      </c>
      <c r="C293" t="s">
        <v>1997</v>
      </c>
      <c r="D293">
        <v>4</v>
      </c>
      <c r="E293" t="s">
        <v>1998</v>
      </c>
      <c r="F293" t="s">
        <v>1999</v>
      </c>
      <c r="J293">
        <v>1963</v>
      </c>
      <c r="K293">
        <v>1963</v>
      </c>
      <c r="L293" t="s">
        <v>2000</v>
      </c>
      <c r="M293" t="s">
        <v>2001</v>
      </c>
      <c r="N293" t="s">
        <v>2002</v>
      </c>
      <c r="O293" t="s">
        <v>32</v>
      </c>
      <c r="P293" t="s">
        <v>31</v>
      </c>
      <c r="Q293" t="s">
        <v>27</v>
      </c>
      <c r="R293" t="s">
        <v>28</v>
      </c>
      <c r="S293" t="s">
        <v>27</v>
      </c>
      <c r="T293" t="s">
        <v>31</v>
      </c>
      <c r="U293" t="s">
        <v>27</v>
      </c>
      <c r="V293" t="s">
        <v>27</v>
      </c>
      <c r="W293" t="s">
        <v>27</v>
      </c>
      <c r="X293" t="s">
        <v>580</v>
      </c>
      <c r="Y293" t="s">
        <v>2003</v>
      </c>
    </row>
    <row r="294" spans="1:25" x14ac:dyDescent="0.25">
      <c r="A294">
        <v>674833</v>
      </c>
      <c r="B294" t="s">
        <v>2004</v>
      </c>
      <c r="C294" t="s">
        <v>2005</v>
      </c>
      <c r="D294">
        <v>4</v>
      </c>
      <c r="F294" t="s">
        <v>2006</v>
      </c>
      <c r="J294">
        <v>1992</v>
      </c>
      <c r="K294">
        <v>1985</v>
      </c>
      <c r="N294" t="s">
        <v>2007</v>
      </c>
      <c r="O294" t="s">
        <v>32</v>
      </c>
      <c r="P294" t="s">
        <v>31</v>
      </c>
      <c r="Q294" t="s">
        <v>27</v>
      </c>
      <c r="R294" t="s">
        <v>33</v>
      </c>
      <c r="S294" t="s">
        <v>27</v>
      </c>
      <c r="T294" t="s">
        <v>27</v>
      </c>
      <c r="U294" t="s">
        <v>27</v>
      </c>
      <c r="V294" t="s">
        <v>27</v>
      </c>
      <c r="W294" t="s">
        <v>27</v>
      </c>
      <c r="X294" t="s">
        <v>172</v>
      </c>
      <c r="Y294" t="s">
        <v>2008</v>
      </c>
    </row>
    <row r="295" spans="1:25" x14ac:dyDescent="0.25">
      <c r="A295">
        <v>675468</v>
      </c>
      <c r="B295" t="s">
        <v>2009</v>
      </c>
      <c r="C295" t="s">
        <v>2010</v>
      </c>
      <c r="D295">
        <v>4</v>
      </c>
      <c r="F295" t="s">
        <v>559</v>
      </c>
      <c r="K295">
        <v>1982</v>
      </c>
      <c r="L295" t="s">
        <v>2011</v>
      </c>
      <c r="M295" t="s">
        <v>2012</v>
      </c>
      <c r="O295" t="s">
        <v>58</v>
      </c>
      <c r="P295" t="s">
        <v>27</v>
      </c>
      <c r="Q295" t="s">
        <v>27</v>
      </c>
      <c r="R295" t="s">
        <v>28</v>
      </c>
      <c r="S295" t="s">
        <v>31</v>
      </c>
      <c r="T295" t="s">
        <v>31</v>
      </c>
      <c r="U295" t="s">
        <v>27</v>
      </c>
      <c r="V295" t="s">
        <v>27</v>
      </c>
      <c r="W295" t="s">
        <v>31</v>
      </c>
      <c r="X295" t="s">
        <v>172</v>
      </c>
    </row>
    <row r="296" spans="1:25" x14ac:dyDescent="0.25">
      <c r="A296">
        <v>240769</v>
      </c>
      <c r="B296" t="s">
        <v>2013</v>
      </c>
      <c r="C296" t="s">
        <v>2014</v>
      </c>
      <c r="D296">
        <v>4</v>
      </c>
      <c r="F296" t="s">
        <v>2015</v>
      </c>
      <c r="K296">
        <v>1982</v>
      </c>
      <c r="L296" t="s">
        <v>2016</v>
      </c>
      <c r="M296" t="s">
        <v>2017</v>
      </c>
      <c r="O296" t="s">
        <v>32</v>
      </c>
      <c r="P296" t="s">
        <v>31</v>
      </c>
      <c r="Q296" t="s">
        <v>27</v>
      </c>
      <c r="R296" t="s">
        <v>35</v>
      </c>
      <c r="S296" t="s">
        <v>27</v>
      </c>
      <c r="T296" t="s">
        <v>31</v>
      </c>
      <c r="U296" t="s">
        <v>31</v>
      </c>
      <c r="V296" t="s">
        <v>27</v>
      </c>
      <c r="W296" t="s">
        <v>27</v>
      </c>
      <c r="X296" t="s">
        <v>47</v>
      </c>
      <c r="Y296" t="s">
        <v>2018</v>
      </c>
    </row>
    <row r="297" spans="1:25" x14ac:dyDescent="0.25">
      <c r="A297">
        <v>717</v>
      </c>
      <c r="B297" t="s">
        <v>2019</v>
      </c>
      <c r="C297" t="s">
        <v>2020</v>
      </c>
      <c r="D297">
        <v>4</v>
      </c>
      <c r="E297" t="s">
        <v>2021</v>
      </c>
      <c r="F297" t="s">
        <v>2022</v>
      </c>
      <c r="G297" t="e">
        <f>-lutamide</f>
        <v>#NAME?</v>
      </c>
      <c r="H297" t="s">
        <v>570</v>
      </c>
      <c r="I297" t="e">
        <f>-lutamide</f>
        <v>#NAME?</v>
      </c>
      <c r="J297">
        <v>1994</v>
      </c>
      <c r="K297">
        <v>1995</v>
      </c>
      <c r="L297" t="s">
        <v>2023</v>
      </c>
      <c r="M297" t="s">
        <v>2024</v>
      </c>
      <c r="N297" t="s">
        <v>167</v>
      </c>
      <c r="O297" t="s">
        <v>32</v>
      </c>
      <c r="P297" t="s">
        <v>31</v>
      </c>
      <c r="Q297" t="s">
        <v>27</v>
      </c>
      <c r="R297" t="s">
        <v>33</v>
      </c>
      <c r="S297" t="s">
        <v>27</v>
      </c>
      <c r="T297" t="s">
        <v>31</v>
      </c>
      <c r="U297" t="s">
        <v>27</v>
      </c>
      <c r="V297" t="s">
        <v>27</v>
      </c>
      <c r="W297" t="s">
        <v>27</v>
      </c>
      <c r="X297" t="s">
        <v>47</v>
      </c>
      <c r="Y297" t="s">
        <v>2025</v>
      </c>
    </row>
    <row r="298" spans="1:25" x14ac:dyDescent="0.25">
      <c r="A298">
        <v>675598</v>
      </c>
      <c r="B298" t="s">
        <v>2026</v>
      </c>
      <c r="C298" t="s">
        <v>2027</v>
      </c>
      <c r="D298">
        <v>4</v>
      </c>
      <c r="F298" t="s">
        <v>2028</v>
      </c>
      <c r="G298" t="e">
        <f>-ase</f>
        <v>#NAME?</v>
      </c>
      <c r="H298" t="s">
        <v>620</v>
      </c>
      <c r="I298" t="e">
        <f>-ase</f>
        <v>#NAME?</v>
      </c>
      <c r="K298">
        <v>1996</v>
      </c>
      <c r="L298" t="s">
        <v>2029</v>
      </c>
      <c r="M298" t="s">
        <v>2030</v>
      </c>
      <c r="O298" t="s">
        <v>621</v>
      </c>
      <c r="P298" t="s">
        <v>27</v>
      </c>
      <c r="Q298" t="s">
        <v>27</v>
      </c>
      <c r="R298" t="s">
        <v>28</v>
      </c>
      <c r="S298" t="s">
        <v>27</v>
      </c>
      <c r="T298" t="s">
        <v>31</v>
      </c>
      <c r="U298" t="s">
        <v>27</v>
      </c>
      <c r="V298" t="s">
        <v>27</v>
      </c>
      <c r="W298" t="s">
        <v>27</v>
      </c>
      <c r="X298" t="s">
        <v>47</v>
      </c>
    </row>
    <row r="299" spans="1:25" x14ac:dyDescent="0.25">
      <c r="A299">
        <v>257016</v>
      </c>
      <c r="B299" t="s">
        <v>2031</v>
      </c>
      <c r="C299" t="s">
        <v>2032</v>
      </c>
      <c r="D299">
        <v>4</v>
      </c>
      <c r="F299" t="s">
        <v>146</v>
      </c>
      <c r="G299" t="s">
        <v>2033</v>
      </c>
      <c r="H299" t="s">
        <v>2034</v>
      </c>
      <c r="I299" t="s">
        <v>2033</v>
      </c>
      <c r="K299">
        <v>1953</v>
      </c>
      <c r="O299" t="s">
        <v>32</v>
      </c>
      <c r="P299" t="s">
        <v>31</v>
      </c>
      <c r="Q299" t="s">
        <v>27</v>
      </c>
      <c r="R299" t="s">
        <v>35</v>
      </c>
      <c r="S299" t="s">
        <v>27</v>
      </c>
      <c r="T299" t="s">
        <v>27</v>
      </c>
      <c r="U299" t="s">
        <v>31</v>
      </c>
      <c r="V299" t="s">
        <v>27</v>
      </c>
      <c r="W299" t="s">
        <v>27</v>
      </c>
      <c r="X299" t="s">
        <v>172</v>
      </c>
      <c r="Y299" t="s">
        <v>2035</v>
      </c>
    </row>
    <row r="300" spans="1:25" x14ac:dyDescent="0.25">
      <c r="A300">
        <v>675698</v>
      </c>
      <c r="B300" t="s">
        <v>2036</v>
      </c>
      <c r="C300" t="s">
        <v>2037</v>
      </c>
      <c r="D300">
        <v>4</v>
      </c>
      <c r="E300" t="s">
        <v>2038</v>
      </c>
      <c r="F300" t="s">
        <v>2039</v>
      </c>
      <c r="G300" t="s">
        <v>1171</v>
      </c>
      <c r="H300" t="s">
        <v>1172</v>
      </c>
      <c r="I300" t="s">
        <v>1171</v>
      </c>
      <c r="J300">
        <v>2006</v>
      </c>
      <c r="K300">
        <v>2010</v>
      </c>
      <c r="L300" t="s">
        <v>2040</v>
      </c>
      <c r="M300" t="s">
        <v>2041</v>
      </c>
      <c r="O300" t="s">
        <v>32</v>
      </c>
      <c r="P300" t="s">
        <v>31</v>
      </c>
      <c r="Q300" t="s">
        <v>27</v>
      </c>
      <c r="R300" t="s">
        <v>35</v>
      </c>
      <c r="S300" t="s">
        <v>27</v>
      </c>
      <c r="T300" t="s">
        <v>27</v>
      </c>
      <c r="U300" t="s">
        <v>27</v>
      </c>
      <c r="V300" t="s">
        <v>31</v>
      </c>
      <c r="W300" t="s">
        <v>27</v>
      </c>
      <c r="X300" t="s">
        <v>47</v>
      </c>
      <c r="Y300" t="s">
        <v>2042</v>
      </c>
    </row>
    <row r="301" spans="1:25" x14ac:dyDescent="0.25">
      <c r="A301">
        <v>674781</v>
      </c>
      <c r="B301" t="s">
        <v>2043</v>
      </c>
      <c r="C301" t="s">
        <v>2044</v>
      </c>
      <c r="D301">
        <v>4</v>
      </c>
      <c r="F301" t="s">
        <v>296</v>
      </c>
      <c r="L301" t="s">
        <v>2045</v>
      </c>
      <c r="M301" t="s">
        <v>2046</v>
      </c>
      <c r="N301" t="s">
        <v>100</v>
      </c>
      <c r="O301" t="s">
        <v>36</v>
      </c>
      <c r="P301" t="s">
        <v>27</v>
      </c>
      <c r="Q301" t="s">
        <v>27</v>
      </c>
      <c r="R301" t="s">
        <v>37</v>
      </c>
      <c r="S301" t="s">
        <v>27</v>
      </c>
      <c r="T301" t="s">
        <v>31</v>
      </c>
      <c r="U301" t="s">
        <v>27</v>
      </c>
      <c r="V301" t="s">
        <v>27</v>
      </c>
      <c r="W301" t="s">
        <v>27</v>
      </c>
      <c r="X301" t="s">
        <v>172</v>
      </c>
    </row>
    <row r="302" spans="1:25" x14ac:dyDescent="0.25">
      <c r="A302">
        <v>675774</v>
      </c>
      <c r="B302" t="s">
        <v>2047</v>
      </c>
      <c r="C302" t="s">
        <v>2048</v>
      </c>
      <c r="D302">
        <v>4</v>
      </c>
      <c r="E302" t="s">
        <v>2049</v>
      </c>
      <c r="F302" t="s">
        <v>2050</v>
      </c>
      <c r="G302" t="e">
        <f>-cept</f>
        <v>#NAME?</v>
      </c>
      <c r="H302" t="s">
        <v>2051</v>
      </c>
      <c r="I302" t="e">
        <f>-cept</f>
        <v>#NAME?</v>
      </c>
      <c r="J302">
        <v>2004</v>
      </c>
      <c r="K302">
        <v>2006</v>
      </c>
      <c r="L302" t="s">
        <v>2052</v>
      </c>
      <c r="M302" t="s">
        <v>2053</v>
      </c>
      <c r="O302" t="s">
        <v>40</v>
      </c>
      <c r="P302" t="s">
        <v>27</v>
      </c>
      <c r="Q302" t="s">
        <v>27</v>
      </c>
      <c r="R302" t="s">
        <v>28</v>
      </c>
      <c r="S302" t="s">
        <v>27</v>
      </c>
      <c r="T302" t="s">
        <v>27</v>
      </c>
      <c r="U302" t="s">
        <v>31</v>
      </c>
      <c r="V302" t="s">
        <v>27</v>
      </c>
      <c r="W302" t="s">
        <v>27</v>
      </c>
      <c r="X302" t="s">
        <v>172</v>
      </c>
    </row>
    <row r="303" spans="1:25" x14ac:dyDescent="0.25">
      <c r="A303">
        <v>148004</v>
      </c>
      <c r="B303" t="s">
        <v>2054</v>
      </c>
      <c r="C303" t="s">
        <v>2055</v>
      </c>
      <c r="D303">
        <v>4</v>
      </c>
      <c r="E303" t="s">
        <v>2056</v>
      </c>
      <c r="F303" t="s">
        <v>2057</v>
      </c>
      <c r="J303">
        <v>1965</v>
      </c>
      <c r="K303">
        <v>1970</v>
      </c>
      <c r="L303" t="s">
        <v>2058</v>
      </c>
      <c r="M303" t="s">
        <v>2059</v>
      </c>
      <c r="N303" t="s">
        <v>76</v>
      </c>
      <c r="O303" t="s">
        <v>32</v>
      </c>
      <c r="P303" t="s">
        <v>31</v>
      </c>
      <c r="Q303" t="s">
        <v>27</v>
      </c>
      <c r="R303" t="s">
        <v>33</v>
      </c>
      <c r="S303" t="s">
        <v>27</v>
      </c>
      <c r="T303" t="s">
        <v>31</v>
      </c>
      <c r="U303" t="s">
        <v>31</v>
      </c>
      <c r="V303" t="s">
        <v>27</v>
      </c>
      <c r="W303" t="s">
        <v>31</v>
      </c>
      <c r="X303" t="s">
        <v>172</v>
      </c>
      <c r="Y303" t="s">
        <v>2060</v>
      </c>
    </row>
    <row r="304" spans="1:25" x14ac:dyDescent="0.25">
      <c r="A304">
        <v>675408</v>
      </c>
      <c r="B304" t="s">
        <v>2061</v>
      </c>
      <c r="C304" t="s">
        <v>2062</v>
      </c>
      <c r="D304">
        <v>4</v>
      </c>
      <c r="F304" t="s">
        <v>658</v>
      </c>
      <c r="J304">
        <v>1966</v>
      </c>
      <c r="L304" t="s">
        <v>2063</v>
      </c>
      <c r="M304" t="s">
        <v>2064</v>
      </c>
      <c r="N304" t="s">
        <v>2065</v>
      </c>
      <c r="O304" t="s">
        <v>37</v>
      </c>
      <c r="P304" t="s">
        <v>27</v>
      </c>
      <c r="Q304" t="s">
        <v>27</v>
      </c>
      <c r="R304" t="s">
        <v>28</v>
      </c>
      <c r="S304" t="s">
        <v>27</v>
      </c>
      <c r="T304" t="s">
        <v>27</v>
      </c>
      <c r="U304" t="s">
        <v>31</v>
      </c>
      <c r="V304" t="s">
        <v>27</v>
      </c>
      <c r="W304" t="s">
        <v>27</v>
      </c>
      <c r="X304" t="s">
        <v>47</v>
      </c>
    </row>
    <row r="305" spans="1:25" x14ac:dyDescent="0.25">
      <c r="A305">
        <v>1340894</v>
      </c>
      <c r="B305" t="s">
        <v>2066</v>
      </c>
      <c r="C305" t="s">
        <v>2067</v>
      </c>
      <c r="D305">
        <v>4</v>
      </c>
      <c r="E305" t="s">
        <v>2068</v>
      </c>
      <c r="F305" t="s">
        <v>353</v>
      </c>
      <c r="G305" t="e">
        <f>-rafenib</f>
        <v>#NAME?</v>
      </c>
      <c r="H305" t="s">
        <v>2069</v>
      </c>
      <c r="I305" t="e">
        <f>-rafenib</f>
        <v>#NAME?</v>
      </c>
      <c r="J305">
        <v>2010</v>
      </c>
      <c r="K305">
        <v>2013</v>
      </c>
      <c r="O305" t="s">
        <v>32</v>
      </c>
      <c r="P305" t="s">
        <v>27</v>
      </c>
      <c r="Q305" t="s">
        <v>27</v>
      </c>
      <c r="R305" t="s">
        <v>35</v>
      </c>
      <c r="S305" t="s">
        <v>27</v>
      </c>
      <c r="T305" t="s">
        <v>31</v>
      </c>
      <c r="U305" t="s">
        <v>27</v>
      </c>
      <c r="V305" t="s">
        <v>27</v>
      </c>
      <c r="W305" t="s">
        <v>27</v>
      </c>
      <c r="X305" t="s">
        <v>47</v>
      </c>
      <c r="Y305" t="s">
        <v>2070</v>
      </c>
    </row>
    <row r="306" spans="1:25" x14ac:dyDescent="0.25">
      <c r="A306">
        <v>675445</v>
      </c>
      <c r="B306" t="s">
        <v>2071</v>
      </c>
      <c r="C306" t="s">
        <v>2072</v>
      </c>
      <c r="D306">
        <v>4</v>
      </c>
      <c r="F306" t="s">
        <v>338</v>
      </c>
      <c r="K306">
        <v>2001</v>
      </c>
      <c r="O306" t="s">
        <v>37</v>
      </c>
      <c r="P306" t="s">
        <v>27</v>
      </c>
      <c r="Q306" t="s">
        <v>27</v>
      </c>
      <c r="R306" t="s">
        <v>28</v>
      </c>
      <c r="S306" t="s">
        <v>27</v>
      </c>
      <c r="T306" t="s">
        <v>27</v>
      </c>
      <c r="U306" t="s">
        <v>31</v>
      </c>
      <c r="V306" t="s">
        <v>27</v>
      </c>
      <c r="W306" t="s">
        <v>27</v>
      </c>
      <c r="X306" t="s">
        <v>47</v>
      </c>
    </row>
    <row r="307" spans="1:25" x14ac:dyDescent="0.25">
      <c r="A307">
        <v>155045</v>
      </c>
      <c r="B307" t="s">
        <v>2073</v>
      </c>
      <c r="C307" t="s">
        <v>2074</v>
      </c>
      <c r="D307">
        <v>4</v>
      </c>
      <c r="E307" t="s">
        <v>2075</v>
      </c>
      <c r="F307" t="s">
        <v>296</v>
      </c>
      <c r="G307" t="e">
        <f ca="1">-pin(e)</f>
        <v>#NAME?</v>
      </c>
      <c r="H307" t="s">
        <v>65</v>
      </c>
      <c r="I307" t="e">
        <f ca="1">-pin(e)</f>
        <v>#NAME?</v>
      </c>
      <c r="J307">
        <v>1971</v>
      </c>
      <c r="K307">
        <v>1980</v>
      </c>
      <c r="L307" t="s">
        <v>2076</v>
      </c>
      <c r="M307" t="s">
        <v>2077</v>
      </c>
      <c r="N307" t="s">
        <v>78</v>
      </c>
      <c r="O307" t="s">
        <v>32</v>
      </c>
      <c r="P307" t="s">
        <v>31</v>
      </c>
      <c r="Q307" t="s">
        <v>27</v>
      </c>
      <c r="R307" t="s">
        <v>35</v>
      </c>
      <c r="S307" t="s">
        <v>27</v>
      </c>
      <c r="T307" t="s">
        <v>31</v>
      </c>
      <c r="U307" t="s">
        <v>27</v>
      </c>
      <c r="V307" t="s">
        <v>27</v>
      </c>
      <c r="W307" t="s">
        <v>31</v>
      </c>
      <c r="X307" t="s">
        <v>47</v>
      </c>
      <c r="Y307" t="s">
        <v>2078</v>
      </c>
    </row>
    <row r="308" spans="1:25" x14ac:dyDescent="0.25">
      <c r="A308">
        <v>364693</v>
      </c>
      <c r="B308" t="s">
        <v>2079</v>
      </c>
      <c r="C308" t="s">
        <v>2080</v>
      </c>
      <c r="D308">
        <v>4</v>
      </c>
      <c r="F308" t="s">
        <v>2081</v>
      </c>
      <c r="K308">
        <v>1953</v>
      </c>
      <c r="L308" t="s">
        <v>2082</v>
      </c>
      <c r="M308" t="s">
        <v>2083</v>
      </c>
      <c r="N308" t="s">
        <v>167</v>
      </c>
      <c r="O308" t="s">
        <v>32</v>
      </c>
      <c r="P308" t="s">
        <v>31</v>
      </c>
      <c r="Q308" t="s">
        <v>27</v>
      </c>
      <c r="R308" t="s">
        <v>35</v>
      </c>
      <c r="S308" t="s">
        <v>31</v>
      </c>
      <c r="T308" t="s">
        <v>31</v>
      </c>
      <c r="U308" t="s">
        <v>27</v>
      </c>
      <c r="V308" t="s">
        <v>27</v>
      </c>
      <c r="W308" t="s">
        <v>31</v>
      </c>
      <c r="X308" t="s">
        <v>47</v>
      </c>
      <c r="Y308" t="s">
        <v>2084</v>
      </c>
    </row>
    <row r="309" spans="1:25" x14ac:dyDescent="0.25">
      <c r="A309">
        <v>8633</v>
      </c>
      <c r="B309" t="s">
        <v>2085</v>
      </c>
      <c r="C309" t="s">
        <v>2086</v>
      </c>
      <c r="D309">
        <v>4</v>
      </c>
      <c r="E309" t="s">
        <v>2087</v>
      </c>
      <c r="F309" t="s">
        <v>2088</v>
      </c>
      <c r="J309">
        <v>1977</v>
      </c>
      <c r="K309">
        <v>1978</v>
      </c>
      <c r="L309" t="s">
        <v>2089</v>
      </c>
      <c r="M309" t="s">
        <v>2090</v>
      </c>
      <c r="N309" t="s">
        <v>167</v>
      </c>
      <c r="O309" t="s">
        <v>36</v>
      </c>
      <c r="P309" t="s">
        <v>27</v>
      </c>
      <c r="Q309" t="s">
        <v>27</v>
      </c>
      <c r="R309" t="s">
        <v>35</v>
      </c>
      <c r="S309" t="s">
        <v>27</v>
      </c>
      <c r="T309" t="s">
        <v>27</v>
      </c>
      <c r="U309" t="s">
        <v>31</v>
      </c>
      <c r="V309" t="s">
        <v>27</v>
      </c>
      <c r="W309" t="s">
        <v>31</v>
      </c>
      <c r="X309" t="s">
        <v>47</v>
      </c>
    </row>
    <row r="310" spans="1:25" x14ac:dyDescent="0.25">
      <c r="A310">
        <v>430506</v>
      </c>
      <c r="B310" t="s">
        <v>2091</v>
      </c>
      <c r="C310" t="s">
        <v>2092</v>
      </c>
      <c r="D310">
        <v>4</v>
      </c>
      <c r="F310" t="s">
        <v>598</v>
      </c>
      <c r="G310" t="e">
        <f>-cillin</f>
        <v>#NAME?</v>
      </c>
      <c r="H310" t="s">
        <v>34</v>
      </c>
      <c r="I310" t="e">
        <f>-cillin</f>
        <v>#NAME?</v>
      </c>
      <c r="J310">
        <v>1976</v>
      </c>
      <c r="K310">
        <v>1982</v>
      </c>
      <c r="L310" t="s">
        <v>2093</v>
      </c>
      <c r="M310" t="s">
        <v>2094</v>
      </c>
      <c r="N310" t="s">
        <v>84</v>
      </c>
      <c r="O310" t="s">
        <v>26</v>
      </c>
      <c r="P310" t="s">
        <v>31</v>
      </c>
      <c r="Q310" t="s">
        <v>27</v>
      </c>
      <c r="R310" t="s">
        <v>28</v>
      </c>
      <c r="S310" t="s">
        <v>27</v>
      </c>
      <c r="T310" t="s">
        <v>27</v>
      </c>
      <c r="U310" t="s">
        <v>31</v>
      </c>
      <c r="V310" t="s">
        <v>27</v>
      </c>
      <c r="W310" t="s">
        <v>27</v>
      </c>
      <c r="X310" t="s">
        <v>172</v>
      </c>
      <c r="Y310" t="s">
        <v>2095</v>
      </c>
    </row>
    <row r="311" spans="1:25" x14ac:dyDescent="0.25">
      <c r="A311">
        <v>80209</v>
      </c>
      <c r="B311" t="s">
        <v>2096</v>
      </c>
      <c r="C311" t="s">
        <v>2097</v>
      </c>
      <c r="D311">
        <v>4</v>
      </c>
      <c r="E311" t="s">
        <v>2098</v>
      </c>
      <c r="F311" t="s">
        <v>691</v>
      </c>
      <c r="J311">
        <v>1962</v>
      </c>
      <c r="K311">
        <v>1967</v>
      </c>
      <c r="L311" t="s">
        <v>2099</v>
      </c>
      <c r="M311" t="s">
        <v>2100</v>
      </c>
      <c r="N311" t="s">
        <v>76</v>
      </c>
      <c r="O311" t="s">
        <v>32</v>
      </c>
      <c r="P311" t="s">
        <v>27</v>
      </c>
      <c r="Q311" t="s">
        <v>27</v>
      </c>
      <c r="R311" t="s">
        <v>35</v>
      </c>
      <c r="S311" t="s">
        <v>27</v>
      </c>
      <c r="T311" t="s">
        <v>31</v>
      </c>
      <c r="U311" t="s">
        <v>31</v>
      </c>
      <c r="V311" t="s">
        <v>27</v>
      </c>
      <c r="W311" t="s">
        <v>27</v>
      </c>
      <c r="X311" t="s">
        <v>172</v>
      </c>
      <c r="Y311" t="s">
        <v>2101</v>
      </c>
    </row>
    <row r="312" spans="1:25" x14ac:dyDescent="0.25">
      <c r="A312">
        <v>408842</v>
      </c>
      <c r="B312" t="s">
        <v>2102</v>
      </c>
      <c r="C312" t="s">
        <v>2103</v>
      </c>
      <c r="D312">
        <v>4</v>
      </c>
      <c r="E312" t="s">
        <v>2104</v>
      </c>
      <c r="F312" t="s">
        <v>2105</v>
      </c>
      <c r="G312" t="e">
        <f>-sartan</f>
        <v>#NAME?</v>
      </c>
      <c r="H312" t="s">
        <v>872</v>
      </c>
      <c r="I312" t="e">
        <f>-sartan</f>
        <v>#NAME?</v>
      </c>
      <c r="J312">
        <v>1992</v>
      </c>
      <c r="K312">
        <v>1995</v>
      </c>
      <c r="L312" t="s">
        <v>2106</v>
      </c>
      <c r="M312" t="s">
        <v>2107</v>
      </c>
      <c r="N312" t="s">
        <v>104</v>
      </c>
      <c r="O312" t="s">
        <v>32</v>
      </c>
      <c r="P312" t="s">
        <v>31</v>
      </c>
      <c r="Q312" t="s">
        <v>27</v>
      </c>
      <c r="R312" t="s">
        <v>35</v>
      </c>
      <c r="S312" t="s">
        <v>27</v>
      </c>
      <c r="T312" t="s">
        <v>31</v>
      </c>
      <c r="U312" t="s">
        <v>27</v>
      </c>
      <c r="V312" t="s">
        <v>27</v>
      </c>
      <c r="W312" t="s">
        <v>31</v>
      </c>
      <c r="X312" t="s">
        <v>47</v>
      </c>
      <c r="Y312" t="s">
        <v>2108</v>
      </c>
    </row>
    <row r="313" spans="1:25" x14ac:dyDescent="0.25">
      <c r="A313">
        <v>1377987</v>
      </c>
      <c r="B313" t="s">
        <v>2109</v>
      </c>
      <c r="C313" t="s">
        <v>2110</v>
      </c>
      <c r="D313">
        <v>4</v>
      </c>
      <c r="E313" t="s">
        <v>2111</v>
      </c>
      <c r="F313" t="s">
        <v>2112</v>
      </c>
      <c r="G313" t="e">
        <f>-tinib</f>
        <v>#NAME?</v>
      </c>
      <c r="H313" t="s">
        <v>354</v>
      </c>
      <c r="I313" t="e">
        <f>-tinib</f>
        <v>#NAME?</v>
      </c>
      <c r="J313">
        <v>2010</v>
      </c>
      <c r="K313">
        <v>2012</v>
      </c>
      <c r="O313" t="s">
        <v>32</v>
      </c>
      <c r="P313" t="s">
        <v>27</v>
      </c>
      <c r="Q313" t="s">
        <v>27</v>
      </c>
      <c r="R313" t="s">
        <v>35</v>
      </c>
      <c r="S313" t="s">
        <v>27</v>
      </c>
      <c r="T313" t="s">
        <v>31</v>
      </c>
      <c r="U313" t="s">
        <v>27</v>
      </c>
      <c r="V313" t="s">
        <v>27</v>
      </c>
      <c r="W313" t="s">
        <v>31</v>
      </c>
      <c r="X313" t="s">
        <v>47</v>
      </c>
      <c r="Y313" t="s">
        <v>2113</v>
      </c>
    </row>
    <row r="314" spans="1:25" x14ac:dyDescent="0.25">
      <c r="A314">
        <v>2327</v>
      </c>
      <c r="B314" t="s">
        <v>2118</v>
      </c>
      <c r="C314" t="s">
        <v>2119</v>
      </c>
      <c r="D314">
        <v>4</v>
      </c>
      <c r="F314" t="s">
        <v>2120</v>
      </c>
      <c r="G314" t="s">
        <v>56</v>
      </c>
      <c r="H314" t="s">
        <v>57</v>
      </c>
      <c r="I314" t="s">
        <v>56</v>
      </c>
      <c r="K314">
        <v>1973</v>
      </c>
      <c r="L314" t="s">
        <v>2121</v>
      </c>
      <c r="M314" t="s">
        <v>2122</v>
      </c>
      <c r="N314" t="s">
        <v>125</v>
      </c>
      <c r="O314" t="s">
        <v>32</v>
      </c>
      <c r="P314" t="s">
        <v>31</v>
      </c>
      <c r="Q314" t="s">
        <v>27</v>
      </c>
      <c r="R314" t="s">
        <v>33</v>
      </c>
      <c r="S314" t="s">
        <v>27</v>
      </c>
      <c r="T314" t="s">
        <v>31</v>
      </c>
      <c r="U314" t="s">
        <v>31</v>
      </c>
      <c r="V314" t="s">
        <v>31</v>
      </c>
      <c r="W314" t="s">
        <v>27</v>
      </c>
      <c r="X314" t="s">
        <v>47</v>
      </c>
      <c r="Y314" t="s">
        <v>2123</v>
      </c>
    </row>
    <row r="315" spans="1:25" x14ac:dyDescent="0.25">
      <c r="A315">
        <v>19469</v>
      </c>
      <c r="B315" t="s">
        <v>2126</v>
      </c>
      <c r="C315" t="s">
        <v>2127</v>
      </c>
      <c r="D315">
        <v>4</v>
      </c>
      <c r="F315" t="s">
        <v>1008</v>
      </c>
      <c r="K315">
        <v>1961</v>
      </c>
      <c r="L315" t="s">
        <v>2128</v>
      </c>
      <c r="M315" t="s">
        <v>2129</v>
      </c>
      <c r="N315" t="s">
        <v>125</v>
      </c>
      <c r="O315" t="s">
        <v>32</v>
      </c>
      <c r="P315" t="s">
        <v>31</v>
      </c>
      <c r="Q315" t="s">
        <v>27</v>
      </c>
      <c r="R315" t="s">
        <v>33</v>
      </c>
      <c r="S315" t="s">
        <v>27</v>
      </c>
      <c r="T315" t="s">
        <v>31</v>
      </c>
      <c r="U315" t="s">
        <v>27</v>
      </c>
      <c r="V315" t="s">
        <v>27</v>
      </c>
      <c r="W315" t="s">
        <v>27</v>
      </c>
      <c r="X315" t="s">
        <v>172</v>
      </c>
      <c r="Y315" t="s">
        <v>2130</v>
      </c>
    </row>
    <row r="316" spans="1:25" x14ac:dyDescent="0.25">
      <c r="A316">
        <v>675119</v>
      </c>
      <c r="B316" t="s">
        <v>2131</v>
      </c>
      <c r="C316" t="s">
        <v>2132</v>
      </c>
      <c r="D316">
        <v>4</v>
      </c>
      <c r="F316" t="s">
        <v>2133</v>
      </c>
      <c r="K316">
        <v>1959</v>
      </c>
      <c r="L316" t="s">
        <v>2134</v>
      </c>
      <c r="M316" t="s">
        <v>2135</v>
      </c>
      <c r="N316" t="s">
        <v>78</v>
      </c>
      <c r="O316" t="s">
        <v>32</v>
      </c>
      <c r="P316" t="s">
        <v>31</v>
      </c>
      <c r="Q316" t="s">
        <v>27</v>
      </c>
      <c r="R316" t="s">
        <v>35</v>
      </c>
      <c r="S316" t="s">
        <v>27</v>
      </c>
      <c r="T316" t="s">
        <v>31</v>
      </c>
      <c r="U316" t="s">
        <v>27</v>
      </c>
      <c r="V316" t="s">
        <v>27</v>
      </c>
      <c r="W316" t="s">
        <v>31</v>
      </c>
      <c r="X316" t="s">
        <v>47</v>
      </c>
      <c r="Y316" t="s">
        <v>2136</v>
      </c>
    </row>
    <row r="317" spans="1:25" x14ac:dyDescent="0.25">
      <c r="A317">
        <v>674997</v>
      </c>
      <c r="B317" t="s">
        <v>2138</v>
      </c>
      <c r="C317" t="s">
        <v>2139</v>
      </c>
      <c r="D317">
        <v>4</v>
      </c>
      <c r="E317" t="s">
        <v>2140</v>
      </c>
      <c r="F317" t="s">
        <v>2141</v>
      </c>
      <c r="G317" t="s">
        <v>85</v>
      </c>
      <c r="H317" t="s">
        <v>86</v>
      </c>
      <c r="I317" t="s">
        <v>85</v>
      </c>
      <c r="J317">
        <v>1978</v>
      </c>
      <c r="K317">
        <v>1984</v>
      </c>
      <c r="L317" t="s">
        <v>2142</v>
      </c>
      <c r="M317" t="s">
        <v>2143</v>
      </c>
      <c r="N317" t="s">
        <v>84</v>
      </c>
      <c r="O317" t="s">
        <v>26</v>
      </c>
      <c r="P317" t="s">
        <v>27</v>
      </c>
      <c r="Q317" t="s">
        <v>27</v>
      </c>
      <c r="R317" t="s">
        <v>28</v>
      </c>
      <c r="S317" t="s">
        <v>27</v>
      </c>
      <c r="T317" t="s">
        <v>27</v>
      </c>
      <c r="U317" t="s">
        <v>31</v>
      </c>
      <c r="V317" t="s">
        <v>27</v>
      </c>
      <c r="W317" t="s">
        <v>27</v>
      </c>
      <c r="X317" t="s">
        <v>172</v>
      </c>
      <c r="Y317" t="s">
        <v>2144</v>
      </c>
    </row>
    <row r="318" spans="1:25" x14ac:dyDescent="0.25">
      <c r="A318">
        <v>1381964</v>
      </c>
      <c r="B318" t="s">
        <v>2147</v>
      </c>
      <c r="C318" t="s">
        <v>2148</v>
      </c>
      <c r="D318">
        <v>4</v>
      </c>
      <c r="E318" t="s">
        <v>2149</v>
      </c>
      <c r="O318" t="s">
        <v>99</v>
      </c>
      <c r="P318" t="s">
        <v>27</v>
      </c>
      <c r="Q318" t="s">
        <v>27</v>
      </c>
      <c r="R318" t="s">
        <v>28</v>
      </c>
      <c r="S318" t="s">
        <v>27</v>
      </c>
      <c r="T318" t="s">
        <v>27</v>
      </c>
      <c r="U318" t="s">
        <v>31</v>
      </c>
      <c r="V318" t="s">
        <v>27</v>
      </c>
      <c r="W318" t="s">
        <v>27</v>
      </c>
      <c r="X318" t="s">
        <v>37</v>
      </c>
    </row>
    <row r="319" spans="1:25" x14ac:dyDescent="0.25">
      <c r="A319">
        <v>374548</v>
      </c>
      <c r="B319" t="s">
        <v>2150</v>
      </c>
      <c r="C319" t="s">
        <v>2151</v>
      </c>
      <c r="D319">
        <v>4</v>
      </c>
      <c r="E319" t="s">
        <v>2152</v>
      </c>
      <c r="F319" t="s">
        <v>371</v>
      </c>
      <c r="G319" t="e">
        <f>-rozole</f>
        <v>#NAME?</v>
      </c>
      <c r="H319" t="s">
        <v>1406</v>
      </c>
      <c r="I319" t="e">
        <f>-rozole</f>
        <v>#NAME?</v>
      </c>
      <c r="J319">
        <v>1993</v>
      </c>
      <c r="K319">
        <v>1997</v>
      </c>
      <c r="L319" t="s">
        <v>2153</v>
      </c>
      <c r="M319" t="s">
        <v>2154</v>
      </c>
      <c r="N319" t="s">
        <v>167</v>
      </c>
      <c r="O319" t="s">
        <v>32</v>
      </c>
      <c r="P319" t="s">
        <v>31</v>
      </c>
      <c r="Q319" t="s">
        <v>27</v>
      </c>
      <c r="R319" t="s">
        <v>35</v>
      </c>
      <c r="S319" t="s">
        <v>27</v>
      </c>
      <c r="T319" t="s">
        <v>31</v>
      </c>
      <c r="U319" t="s">
        <v>27</v>
      </c>
      <c r="V319" t="s">
        <v>27</v>
      </c>
      <c r="W319" t="s">
        <v>27</v>
      </c>
      <c r="X319" t="s">
        <v>47</v>
      </c>
      <c r="Y319" t="s">
        <v>2155</v>
      </c>
    </row>
    <row r="320" spans="1:25" x14ac:dyDescent="0.25">
      <c r="A320">
        <v>105568</v>
      </c>
      <c r="B320" t="s">
        <v>2156</v>
      </c>
      <c r="C320" t="s">
        <v>2157</v>
      </c>
      <c r="D320">
        <v>4</v>
      </c>
      <c r="O320" t="s">
        <v>32</v>
      </c>
      <c r="P320" t="s">
        <v>27</v>
      </c>
      <c r="Q320" t="s">
        <v>27</v>
      </c>
      <c r="R320" t="s">
        <v>35</v>
      </c>
      <c r="S320" t="s">
        <v>27</v>
      </c>
      <c r="T320" t="s">
        <v>31</v>
      </c>
      <c r="U320" t="s">
        <v>27</v>
      </c>
      <c r="V320" t="s">
        <v>27</v>
      </c>
      <c r="W320" t="s">
        <v>27</v>
      </c>
      <c r="X320" t="s">
        <v>172</v>
      </c>
      <c r="Y320" t="s">
        <v>2158</v>
      </c>
    </row>
    <row r="321" spans="1:25" x14ac:dyDescent="0.25">
      <c r="A321">
        <v>1383005</v>
      </c>
      <c r="B321" t="s">
        <v>2159</v>
      </c>
      <c r="C321" t="s">
        <v>2160</v>
      </c>
      <c r="D321">
        <v>4</v>
      </c>
      <c r="F321" t="s">
        <v>444</v>
      </c>
      <c r="L321" t="s">
        <v>2161</v>
      </c>
      <c r="M321" t="s">
        <v>2162</v>
      </c>
      <c r="N321" t="s">
        <v>2163</v>
      </c>
      <c r="O321" t="s">
        <v>32</v>
      </c>
      <c r="P321" t="s">
        <v>27</v>
      </c>
      <c r="Q321" t="s">
        <v>27</v>
      </c>
      <c r="R321" t="s">
        <v>37</v>
      </c>
      <c r="S321" t="s">
        <v>27</v>
      </c>
      <c r="T321" t="s">
        <v>27</v>
      </c>
      <c r="U321" t="s">
        <v>31</v>
      </c>
      <c r="V321" t="s">
        <v>27</v>
      </c>
      <c r="W321" t="s">
        <v>27</v>
      </c>
      <c r="X321" t="s">
        <v>47</v>
      </c>
    </row>
    <row r="322" spans="1:25" x14ac:dyDescent="0.25">
      <c r="A322">
        <v>1381820</v>
      </c>
      <c r="B322" t="s">
        <v>2165</v>
      </c>
      <c r="C322" t="s">
        <v>2166</v>
      </c>
      <c r="D322">
        <v>4</v>
      </c>
      <c r="E322" t="s">
        <v>2167</v>
      </c>
      <c r="O322" t="s">
        <v>99</v>
      </c>
      <c r="P322" t="s">
        <v>27</v>
      </c>
      <c r="Q322" t="s">
        <v>27</v>
      </c>
      <c r="R322" t="s">
        <v>28</v>
      </c>
      <c r="S322" t="s">
        <v>27</v>
      </c>
      <c r="T322" t="s">
        <v>27</v>
      </c>
      <c r="U322" t="s">
        <v>31</v>
      </c>
      <c r="V322" t="s">
        <v>27</v>
      </c>
      <c r="W322" t="s">
        <v>27</v>
      </c>
      <c r="X322" t="s">
        <v>37</v>
      </c>
    </row>
    <row r="323" spans="1:25" x14ac:dyDescent="0.25">
      <c r="A323">
        <v>11775</v>
      </c>
      <c r="B323" t="s">
        <v>2168</v>
      </c>
      <c r="C323" t="s">
        <v>2169</v>
      </c>
      <c r="D323">
        <v>4</v>
      </c>
      <c r="F323" t="s">
        <v>353</v>
      </c>
      <c r="K323">
        <v>1982</v>
      </c>
      <c r="L323" t="s">
        <v>2170</v>
      </c>
      <c r="M323" t="s">
        <v>2171</v>
      </c>
      <c r="O323" t="s">
        <v>32</v>
      </c>
      <c r="P323" t="s">
        <v>31</v>
      </c>
      <c r="Q323" t="s">
        <v>27</v>
      </c>
      <c r="R323" t="s">
        <v>33</v>
      </c>
      <c r="S323" t="s">
        <v>27</v>
      </c>
      <c r="T323" t="s">
        <v>27</v>
      </c>
      <c r="U323" t="s">
        <v>31</v>
      </c>
      <c r="V323" t="s">
        <v>27</v>
      </c>
      <c r="W323" t="s">
        <v>27</v>
      </c>
      <c r="X323" t="s">
        <v>172</v>
      </c>
      <c r="Y323" t="s">
        <v>2172</v>
      </c>
    </row>
    <row r="324" spans="1:25" x14ac:dyDescent="0.25">
      <c r="A324">
        <v>1376024</v>
      </c>
      <c r="B324" t="s">
        <v>2173</v>
      </c>
      <c r="C324" t="s">
        <v>2174</v>
      </c>
      <c r="D324">
        <v>4</v>
      </c>
      <c r="F324" t="s">
        <v>2175</v>
      </c>
      <c r="J324">
        <v>2004</v>
      </c>
      <c r="K324">
        <v>2002</v>
      </c>
      <c r="L324" t="s">
        <v>2176</v>
      </c>
      <c r="M324" t="s">
        <v>2177</v>
      </c>
      <c r="O324" t="s">
        <v>37</v>
      </c>
      <c r="P324" t="s">
        <v>27</v>
      </c>
      <c r="Q324" t="s">
        <v>27</v>
      </c>
      <c r="R324" t="s">
        <v>28</v>
      </c>
      <c r="S324" t="s">
        <v>27</v>
      </c>
      <c r="T324" t="s">
        <v>27</v>
      </c>
      <c r="U324" t="s">
        <v>31</v>
      </c>
      <c r="V324" t="s">
        <v>27</v>
      </c>
      <c r="W324" t="s">
        <v>27</v>
      </c>
      <c r="X324" t="s">
        <v>172</v>
      </c>
      <c r="Y324" t="s">
        <v>2178</v>
      </c>
    </row>
    <row r="325" spans="1:25" x14ac:dyDescent="0.25">
      <c r="A325">
        <v>1336999</v>
      </c>
      <c r="B325" t="s">
        <v>2179</v>
      </c>
      <c r="C325" t="s">
        <v>2180</v>
      </c>
      <c r="D325">
        <v>4</v>
      </c>
      <c r="F325" t="s">
        <v>2181</v>
      </c>
      <c r="J325">
        <v>2008</v>
      </c>
      <c r="K325">
        <v>2010</v>
      </c>
      <c r="O325" t="s">
        <v>36</v>
      </c>
      <c r="P325" t="s">
        <v>27</v>
      </c>
      <c r="Q325" t="s">
        <v>27</v>
      </c>
      <c r="R325" t="s">
        <v>37</v>
      </c>
      <c r="S325" t="s">
        <v>27</v>
      </c>
      <c r="T325" t="s">
        <v>31</v>
      </c>
      <c r="U325" t="s">
        <v>27</v>
      </c>
      <c r="V325" t="s">
        <v>27</v>
      </c>
      <c r="W325" t="s">
        <v>27</v>
      </c>
      <c r="X325" t="s">
        <v>47</v>
      </c>
      <c r="Y325" t="s">
        <v>2182</v>
      </c>
    </row>
    <row r="326" spans="1:25" x14ac:dyDescent="0.25">
      <c r="A326">
        <v>386457</v>
      </c>
      <c r="B326" t="s">
        <v>2183</v>
      </c>
      <c r="C326" t="s">
        <v>2184</v>
      </c>
      <c r="D326">
        <v>4</v>
      </c>
      <c r="E326" t="s">
        <v>2185</v>
      </c>
      <c r="F326" t="s">
        <v>1533</v>
      </c>
      <c r="J326">
        <v>1990</v>
      </c>
      <c r="K326">
        <v>1995</v>
      </c>
      <c r="N326" t="s">
        <v>1895</v>
      </c>
      <c r="O326" t="s">
        <v>32</v>
      </c>
      <c r="P326" t="s">
        <v>31</v>
      </c>
      <c r="Q326" t="s">
        <v>27</v>
      </c>
      <c r="R326" t="s">
        <v>35</v>
      </c>
      <c r="S326" t="s">
        <v>31</v>
      </c>
      <c r="T326" t="s">
        <v>31</v>
      </c>
      <c r="U326" t="s">
        <v>31</v>
      </c>
      <c r="V326" t="s">
        <v>27</v>
      </c>
      <c r="W326" t="s">
        <v>31</v>
      </c>
      <c r="X326" t="s">
        <v>47</v>
      </c>
      <c r="Y326" t="s">
        <v>2186</v>
      </c>
    </row>
    <row r="327" spans="1:25" x14ac:dyDescent="0.25">
      <c r="A327">
        <v>139281</v>
      </c>
      <c r="B327" t="s">
        <v>2187</v>
      </c>
      <c r="C327" t="s">
        <v>2188</v>
      </c>
      <c r="D327">
        <v>4</v>
      </c>
      <c r="E327" t="s">
        <v>2189</v>
      </c>
      <c r="F327" t="s">
        <v>2133</v>
      </c>
      <c r="G327" t="e">
        <f>-etanide</f>
        <v>#NAME?</v>
      </c>
      <c r="H327" t="s">
        <v>681</v>
      </c>
      <c r="I327" t="e">
        <f>-etanide</f>
        <v>#NAME?</v>
      </c>
      <c r="J327">
        <v>1976</v>
      </c>
      <c r="K327">
        <v>1983</v>
      </c>
      <c r="L327" t="s">
        <v>2190</v>
      </c>
      <c r="M327" t="s">
        <v>2191</v>
      </c>
      <c r="N327" t="s">
        <v>483</v>
      </c>
      <c r="O327" t="s">
        <v>32</v>
      </c>
      <c r="P327" t="s">
        <v>31</v>
      </c>
      <c r="Q327" t="s">
        <v>27</v>
      </c>
      <c r="R327" t="s">
        <v>35</v>
      </c>
      <c r="S327" t="s">
        <v>27</v>
      </c>
      <c r="T327" t="s">
        <v>31</v>
      </c>
      <c r="U327" t="s">
        <v>31</v>
      </c>
      <c r="V327" t="s">
        <v>27</v>
      </c>
      <c r="W327" t="s">
        <v>31</v>
      </c>
      <c r="X327" t="s">
        <v>47</v>
      </c>
      <c r="Y327" t="s">
        <v>2192</v>
      </c>
    </row>
    <row r="328" spans="1:25" x14ac:dyDescent="0.25">
      <c r="A328">
        <v>33055</v>
      </c>
      <c r="B328" t="s">
        <v>2193</v>
      </c>
      <c r="C328" t="s">
        <v>2194</v>
      </c>
      <c r="D328">
        <v>4</v>
      </c>
      <c r="E328" t="s">
        <v>2195</v>
      </c>
      <c r="F328" t="s">
        <v>727</v>
      </c>
      <c r="G328" t="e">
        <f>-cillin</f>
        <v>#NAME?</v>
      </c>
      <c r="H328" t="s">
        <v>34</v>
      </c>
      <c r="I328" t="e">
        <f>-cillin</f>
        <v>#NAME?</v>
      </c>
      <c r="J328">
        <v>1977</v>
      </c>
      <c r="K328">
        <v>1981</v>
      </c>
      <c r="L328" t="s">
        <v>2196</v>
      </c>
      <c r="M328" t="s">
        <v>2197</v>
      </c>
      <c r="N328" t="s">
        <v>84</v>
      </c>
      <c r="O328" t="s">
        <v>26</v>
      </c>
      <c r="P328" t="s">
        <v>27</v>
      </c>
      <c r="Q328" t="s">
        <v>27</v>
      </c>
      <c r="R328" t="s">
        <v>28</v>
      </c>
      <c r="S328" t="s">
        <v>27</v>
      </c>
      <c r="T328" t="s">
        <v>27</v>
      </c>
      <c r="U328" t="s">
        <v>31</v>
      </c>
      <c r="V328" t="s">
        <v>27</v>
      </c>
      <c r="W328" t="s">
        <v>27</v>
      </c>
      <c r="X328" t="s">
        <v>47</v>
      </c>
      <c r="Y328" t="s">
        <v>2198</v>
      </c>
    </row>
    <row r="329" spans="1:25" x14ac:dyDescent="0.25">
      <c r="A329">
        <v>674721</v>
      </c>
      <c r="B329" t="s">
        <v>2199</v>
      </c>
      <c r="C329" t="s">
        <v>2200</v>
      </c>
      <c r="D329">
        <v>4</v>
      </c>
      <c r="E329" t="s">
        <v>2201</v>
      </c>
      <c r="F329" t="s">
        <v>444</v>
      </c>
      <c r="G329" t="s">
        <v>48</v>
      </c>
      <c r="H329" t="s">
        <v>49</v>
      </c>
      <c r="I329" t="s">
        <v>48</v>
      </c>
      <c r="J329">
        <v>1969</v>
      </c>
      <c r="L329" t="s">
        <v>2202</v>
      </c>
      <c r="M329" t="s">
        <v>2203</v>
      </c>
      <c r="N329" t="s">
        <v>53</v>
      </c>
      <c r="O329" t="s">
        <v>32</v>
      </c>
      <c r="P329" t="s">
        <v>27</v>
      </c>
      <c r="Q329" t="s">
        <v>27</v>
      </c>
      <c r="R329" t="s">
        <v>33</v>
      </c>
      <c r="S329" t="s">
        <v>27</v>
      </c>
      <c r="T329" t="s">
        <v>31</v>
      </c>
      <c r="U329" t="s">
        <v>27</v>
      </c>
      <c r="V329" t="s">
        <v>27</v>
      </c>
      <c r="W329" t="s">
        <v>27</v>
      </c>
      <c r="X329" t="s">
        <v>172</v>
      </c>
      <c r="Y329" t="s">
        <v>2204</v>
      </c>
    </row>
    <row r="330" spans="1:25" x14ac:dyDescent="0.25">
      <c r="A330">
        <v>1328912</v>
      </c>
      <c r="B330" t="s">
        <v>2205</v>
      </c>
      <c r="C330" t="s">
        <v>2206</v>
      </c>
      <c r="D330">
        <v>4</v>
      </c>
      <c r="E330" t="s">
        <v>2207</v>
      </c>
      <c r="F330" t="s">
        <v>101</v>
      </c>
      <c r="G330" t="e">
        <f>-mab</f>
        <v>#NAME?</v>
      </c>
      <c r="H330" t="s">
        <v>98</v>
      </c>
      <c r="I330" t="e">
        <f>-mab</f>
        <v>#NAME?</v>
      </c>
      <c r="J330">
        <v>2003</v>
      </c>
      <c r="K330">
        <v>2012</v>
      </c>
      <c r="L330" t="s">
        <v>2208</v>
      </c>
      <c r="M330" t="s">
        <v>2209</v>
      </c>
      <c r="O330" t="s">
        <v>99</v>
      </c>
      <c r="P330" t="s">
        <v>27</v>
      </c>
      <c r="Q330" t="s">
        <v>27</v>
      </c>
      <c r="R330" t="s">
        <v>28</v>
      </c>
      <c r="S330" t="s">
        <v>27</v>
      </c>
      <c r="T330" t="s">
        <v>27</v>
      </c>
      <c r="U330" t="s">
        <v>31</v>
      </c>
      <c r="V330" t="s">
        <v>27</v>
      </c>
      <c r="W330" t="s">
        <v>31</v>
      </c>
      <c r="X330" t="s">
        <v>47</v>
      </c>
    </row>
    <row r="331" spans="1:25" x14ac:dyDescent="0.25">
      <c r="A331">
        <v>675524</v>
      </c>
      <c r="B331" t="s">
        <v>2211</v>
      </c>
      <c r="C331" t="s">
        <v>2212</v>
      </c>
      <c r="D331">
        <v>4</v>
      </c>
      <c r="E331" t="s">
        <v>2213</v>
      </c>
      <c r="F331" t="s">
        <v>727</v>
      </c>
      <c r="G331" t="e">
        <f>-mab</f>
        <v>#NAME?</v>
      </c>
      <c r="H331" t="s">
        <v>98</v>
      </c>
      <c r="I331" t="e">
        <f>-mab</f>
        <v>#NAME?</v>
      </c>
      <c r="J331">
        <v>2000</v>
      </c>
      <c r="K331">
        <v>2000</v>
      </c>
      <c r="L331" t="s">
        <v>2214</v>
      </c>
      <c r="M331" t="s">
        <v>2215</v>
      </c>
      <c r="O331" t="s">
        <v>99</v>
      </c>
      <c r="P331" t="s">
        <v>27</v>
      </c>
      <c r="Q331" t="s">
        <v>27</v>
      </c>
      <c r="R331" t="s">
        <v>28</v>
      </c>
      <c r="S331" t="s">
        <v>27</v>
      </c>
      <c r="T331" t="s">
        <v>27</v>
      </c>
      <c r="U331" t="s">
        <v>31</v>
      </c>
      <c r="V331" t="s">
        <v>27</v>
      </c>
      <c r="W331" t="s">
        <v>31</v>
      </c>
      <c r="X331" t="s">
        <v>172</v>
      </c>
    </row>
    <row r="332" spans="1:25" x14ac:dyDescent="0.25">
      <c r="A332">
        <v>511465</v>
      </c>
      <c r="B332" t="s">
        <v>2216</v>
      </c>
      <c r="C332" t="s">
        <v>2217</v>
      </c>
      <c r="D332">
        <v>4</v>
      </c>
      <c r="E332" t="s">
        <v>2218</v>
      </c>
      <c r="F332" t="s">
        <v>2057</v>
      </c>
      <c r="G332" t="e">
        <f>-tide</f>
        <v>#NAME?</v>
      </c>
      <c r="H332" t="s">
        <v>39</v>
      </c>
      <c r="I332" t="e">
        <f>-tide</f>
        <v>#NAME?</v>
      </c>
      <c r="J332">
        <v>1987</v>
      </c>
      <c r="K332">
        <v>1988</v>
      </c>
      <c r="L332" t="s">
        <v>2219</v>
      </c>
      <c r="M332" t="s">
        <v>2220</v>
      </c>
      <c r="N332" t="s">
        <v>2221</v>
      </c>
      <c r="O332" t="s">
        <v>40</v>
      </c>
      <c r="P332" t="s">
        <v>27</v>
      </c>
      <c r="Q332" t="s">
        <v>27</v>
      </c>
      <c r="R332" t="s">
        <v>28</v>
      </c>
      <c r="S332" t="s">
        <v>27</v>
      </c>
      <c r="T332" t="s">
        <v>27</v>
      </c>
      <c r="U332" t="s">
        <v>31</v>
      </c>
      <c r="V332" t="s">
        <v>27</v>
      </c>
      <c r="W332" t="s">
        <v>27</v>
      </c>
      <c r="X332" t="s">
        <v>47</v>
      </c>
      <c r="Y332" t="s">
        <v>2222</v>
      </c>
    </row>
    <row r="333" spans="1:25" x14ac:dyDescent="0.25">
      <c r="A333">
        <v>3859</v>
      </c>
      <c r="B333" t="s">
        <v>2223</v>
      </c>
      <c r="C333" t="s">
        <v>2224</v>
      </c>
      <c r="D333">
        <v>4</v>
      </c>
      <c r="E333" t="s">
        <v>2225</v>
      </c>
      <c r="F333" t="s">
        <v>2226</v>
      </c>
      <c r="G333" t="e">
        <f>-peridol</f>
        <v>#NAME?</v>
      </c>
      <c r="H333" t="s">
        <v>138</v>
      </c>
      <c r="I333" t="e">
        <f>-peridol</f>
        <v>#NAME?</v>
      </c>
      <c r="J333">
        <v>1965</v>
      </c>
      <c r="K333">
        <v>1967</v>
      </c>
      <c r="L333" t="s">
        <v>2227</v>
      </c>
      <c r="M333" t="s">
        <v>2228</v>
      </c>
      <c r="N333" t="s">
        <v>2229</v>
      </c>
      <c r="O333" t="s">
        <v>32</v>
      </c>
      <c r="P333" t="s">
        <v>31</v>
      </c>
      <c r="Q333" t="s">
        <v>27</v>
      </c>
      <c r="R333" t="s">
        <v>35</v>
      </c>
      <c r="S333" t="s">
        <v>27</v>
      </c>
      <c r="T333" t="s">
        <v>31</v>
      </c>
      <c r="U333" t="s">
        <v>31</v>
      </c>
      <c r="V333" t="s">
        <v>27</v>
      </c>
      <c r="W333" t="s">
        <v>31</v>
      </c>
      <c r="X333" t="s">
        <v>47</v>
      </c>
      <c r="Y333" t="s">
        <v>2230</v>
      </c>
    </row>
    <row r="334" spans="1:25" x14ac:dyDescent="0.25">
      <c r="A334">
        <v>672807</v>
      </c>
      <c r="B334" t="s">
        <v>2233</v>
      </c>
      <c r="C334" t="s">
        <v>2234</v>
      </c>
      <c r="D334">
        <v>4</v>
      </c>
      <c r="E334" t="s">
        <v>2235</v>
      </c>
      <c r="F334" t="s">
        <v>353</v>
      </c>
      <c r="G334" t="e">
        <f>-terol</f>
        <v>#NAME?</v>
      </c>
      <c r="H334" t="s">
        <v>180</v>
      </c>
      <c r="I334" t="e">
        <f>-terol</f>
        <v>#NAME?</v>
      </c>
      <c r="J334">
        <v>2009</v>
      </c>
      <c r="K334">
        <v>2013</v>
      </c>
      <c r="O334" t="s">
        <v>32</v>
      </c>
      <c r="P334" t="s">
        <v>31</v>
      </c>
      <c r="Q334" t="s">
        <v>27</v>
      </c>
      <c r="R334" t="s">
        <v>28</v>
      </c>
      <c r="S334" t="s">
        <v>27</v>
      </c>
      <c r="T334" t="s">
        <v>27</v>
      </c>
      <c r="U334" t="s">
        <v>27</v>
      </c>
      <c r="V334" t="s">
        <v>31</v>
      </c>
      <c r="W334" t="s">
        <v>31</v>
      </c>
      <c r="X334" t="s">
        <v>47</v>
      </c>
      <c r="Y334" t="s">
        <v>2236</v>
      </c>
    </row>
    <row r="335" spans="1:25" x14ac:dyDescent="0.25">
      <c r="A335">
        <v>12608</v>
      </c>
      <c r="B335" t="s">
        <v>2237</v>
      </c>
      <c r="C335" t="s">
        <v>2238</v>
      </c>
      <c r="D335">
        <v>4</v>
      </c>
      <c r="E335" t="s">
        <v>2239</v>
      </c>
      <c r="F335" t="s">
        <v>319</v>
      </c>
      <c r="G335" t="e">
        <f>-ilide</f>
        <v>#NAME?</v>
      </c>
      <c r="H335" t="s">
        <v>1448</v>
      </c>
      <c r="I335" t="e">
        <f>-ilide</f>
        <v>#NAME?</v>
      </c>
      <c r="J335">
        <v>1990</v>
      </c>
      <c r="K335">
        <v>1995</v>
      </c>
      <c r="L335" t="s">
        <v>2240</v>
      </c>
      <c r="M335" t="s">
        <v>2241</v>
      </c>
      <c r="N335" t="s">
        <v>72</v>
      </c>
      <c r="O335" t="s">
        <v>32</v>
      </c>
      <c r="P335" t="s">
        <v>31</v>
      </c>
      <c r="Q335" t="s">
        <v>27</v>
      </c>
      <c r="R335" t="s">
        <v>33</v>
      </c>
      <c r="S335" t="s">
        <v>27</v>
      </c>
      <c r="T335" t="s">
        <v>27</v>
      </c>
      <c r="U335" t="s">
        <v>31</v>
      </c>
      <c r="V335" t="s">
        <v>27</v>
      </c>
      <c r="W335" t="s">
        <v>31</v>
      </c>
      <c r="X335" t="s">
        <v>47</v>
      </c>
      <c r="Y335" t="s">
        <v>2242</v>
      </c>
    </row>
    <row r="336" spans="1:25" x14ac:dyDescent="0.25">
      <c r="A336">
        <v>675383</v>
      </c>
      <c r="B336" t="s">
        <v>2244</v>
      </c>
      <c r="C336" t="s">
        <v>2245</v>
      </c>
      <c r="D336">
        <v>4</v>
      </c>
      <c r="E336" t="s">
        <v>2246</v>
      </c>
      <c r="F336" t="s">
        <v>146</v>
      </c>
      <c r="J336">
        <v>1999</v>
      </c>
      <c r="K336">
        <v>2000</v>
      </c>
      <c r="L336" t="s">
        <v>2247</v>
      </c>
      <c r="M336" t="s">
        <v>2248</v>
      </c>
      <c r="O336" t="s">
        <v>37</v>
      </c>
      <c r="P336" t="s">
        <v>27</v>
      </c>
      <c r="Q336" t="s">
        <v>27</v>
      </c>
      <c r="R336" t="s">
        <v>28</v>
      </c>
      <c r="S336" t="s">
        <v>27</v>
      </c>
      <c r="T336" t="s">
        <v>27</v>
      </c>
      <c r="U336" t="s">
        <v>31</v>
      </c>
      <c r="V336" t="s">
        <v>27</v>
      </c>
      <c r="W336" t="s">
        <v>27</v>
      </c>
      <c r="X336" t="s">
        <v>47</v>
      </c>
    </row>
    <row r="337" spans="1:25" x14ac:dyDescent="0.25">
      <c r="A337">
        <v>336913</v>
      </c>
      <c r="B337" t="s">
        <v>2251</v>
      </c>
      <c r="C337" t="s">
        <v>2252</v>
      </c>
      <c r="D337">
        <v>4</v>
      </c>
      <c r="E337" t="s">
        <v>2253</v>
      </c>
      <c r="F337" t="s">
        <v>2254</v>
      </c>
      <c r="G337" t="e">
        <f>-rubicin</f>
        <v>#NAME?</v>
      </c>
      <c r="H337" t="s">
        <v>626</v>
      </c>
      <c r="I337" t="e">
        <f>-rubicin</f>
        <v>#NAME?</v>
      </c>
      <c r="J337">
        <v>1976</v>
      </c>
      <c r="K337">
        <v>1979</v>
      </c>
      <c r="L337" t="s">
        <v>2255</v>
      </c>
      <c r="M337" t="s">
        <v>2256</v>
      </c>
      <c r="N337" t="s">
        <v>167</v>
      </c>
      <c r="O337" t="s">
        <v>26</v>
      </c>
      <c r="P337" t="s">
        <v>27</v>
      </c>
      <c r="Q337" t="s">
        <v>27</v>
      </c>
      <c r="R337" t="s">
        <v>28</v>
      </c>
      <c r="S337" t="s">
        <v>27</v>
      </c>
      <c r="T337" t="s">
        <v>27</v>
      </c>
      <c r="U337" t="s">
        <v>31</v>
      </c>
      <c r="V337" t="s">
        <v>27</v>
      </c>
      <c r="W337" t="s">
        <v>31</v>
      </c>
      <c r="X337" t="s">
        <v>47</v>
      </c>
      <c r="Y337" t="s">
        <v>2257</v>
      </c>
    </row>
    <row r="338" spans="1:25" x14ac:dyDescent="0.25">
      <c r="A338">
        <v>674816</v>
      </c>
      <c r="B338" t="s">
        <v>2258</v>
      </c>
      <c r="C338" t="s">
        <v>2259</v>
      </c>
      <c r="D338">
        <v>4</v>
      </c>
      <c r="E338" t="s">
        <v>2260</v>
      </c>
      <c r="F338" t="s">
        <v>2261</v>
      </c>
      <c r="G338" t="s">
        <v>29</v>
      </c>
      <c r="H338" t="s">
        <v>30</v>
      </c>
      <c r="I338" t="s">
        <v>29</v>
      </c>
      <c r="J338">
        <v>1990</v>
      </c>
      <c r="K338">
        <v>1998</v>
      </c>
      <c r="L338" t="s">
        <v>2262</v>
      </c>
      <c r="M338" t="s">
        <v>2263</v>
      </c>
      <c r="N338" t="s">
        <v>2264</v>
      </c>
      <c r="O338" t="s">
        <v>26</v>
      </c>
      <c r="P338" t="s">
        <v>31</v>
      </c>
      <c r="Q338" t="s">
        <v>27</v>
      </c>
      <c r="R338" t="s">
        <v>28</v>
      </c>
      <c r="S338" t="s">
        <v>31</v>
      </c>
      <c r="T338" t="s">
        <v>27</v>
      </c>
      <c r="U338" t="s">
        <v>27</v>
      </c>
      <c r="V338" t="s">
        <v>31</v>
      </c>
      <c r="W338" t="s">
        <v>27</v>
      </c>
      <c r="X338" t="s">
        <v>47</v>
      </c>
      <c r="Y338" t="s">
        <v>2265</v>
      </c>
    </row>
    <row r="339" spans="1:25" x14ac:dyDescent="0.25">
      <c r="A339">
        <v>1121962</v>
      </c>
      <c r="B339" t="s">
        <v>2266</v>
      </c>
      <c r="C339" t="s">
        <v>2267</v>
      </c>
      <c r="D339">
        <v>4</v>
      </c>
      <c r="E339" t="s">
        <v>2268</v>
      </c>
      <c r="K339">
        <v>1991</v>
      </c>
      <c r="O339" t="s">
        <v>99</v>
      </c>
      <c r="P339" t="s">
        <v>27</v>
      </c>
      <c r="Q339" t="s">
        <v>27</v>
      </c>
      <c r="R339" t="s">
        <v>28</v>
      </c>
      <c r="S339" t="s">
        <v>27</v>
      </c>
      <c r="T339" t="s">
        <v>27</v>
      </c>
      <c r="U339" t="s">
        <v>31</v>
      </c>
      <c r="V339" t="s">
        <v>27</v>
      </c>
      <c r="W339" t="s">
        <v>27</v>
      </c>
      <c r="X339" t="s">
        <v>172</v>
      </c>
    </row>
    <row r="340" spans="1:25" x14ac:dyDescent="0.25">
      <c r="A340">
        <v>1383006</v>
      </c>
      <c r="B340" t="s">
        <v>2269</v>
      </c>
      <c r="C340" t="s">
        <v>2270</v>
      </c>
      <c r="D340">
        <v>4</v>
      </c>
      <c r="F340" t="s">
        <v>1617</v>
      </c>
      <c r="K340">
        <v>1996</v>
      </c>
      <c r="L340" t="s">
        <v>2271</v>
      </c>
      <c r="M340" t="s">
        <v>2272</v>
      </c>
      <c r="N340" t="s">
        <v>293</v>
      </c>
      <c r="O340" t="s">
        <v>32</v>
      </c>
      <c r="P340" t="s">
        <v>27</v>
      </c>
      <c r="Q340" t="s">
        <v>27</v>
      </c>
      <c r="R340" t="s">
        <v>37</v>
      </c>
      <c r="S340" t="s">
        <v>27</v>
      </c>
      <c r="T340" t="s">
        <v>27</v>
      </c>
      <c r="U340" t="s">
        <v>31</v>
      </c>
      <c r="V340" t="s">
        <v>27</v>
      </c>
      <c r="W340" t="s">
        <v>27</v>
      </c>
      <c r="X340" t="s">
        <v>47</v>
      </c>
    </row>
    <row r="341" spans="1:25" x14ac:dyDescent="0.25">
      <c r="A341">
        <v>37493</v>
      </c>
      <c r="B341" t="s">
        <v>2273</v>
      </c>
      <c r="C341" t="s">
        <v>2274</v>
      </c>
      <c r="D341">
        <v>4</v>
      </c>
      <c r="F341" t="s">
        <v>2275</v>
      </c>
      <c r="K341">
        <v>1981</v>
      </c>
      <c r="L341" t="s">
        <v>2276</v>
      </c>
      <c r="M341" t="s">
        <v>2277</v>
      </c>
      <c r="N341" t="s">
        <v>713</v>
      </c>
      <c r="O341" t="s">
        <v>32</v>
      </c>
      <c r="P341" t="s">
        <v>27</v>
      </c>
      <c r="Q341" t="s">
        <v>27</v>
      </c>
      <c r="R341" t="s">
        <v>35</v>
      </c>
      <c r="S341" t="s">
        <v>27</v>
      </c>
      <c r="T341" t="s">
        <v>27</v>
      </c>
      <c r="U341" t="s">
        <v>31</v>
      </c>
      <c r="V341" t="s">
        <v>31</v>
      </c>
      <c r="W341" t="s">
        <v>31</v>
      </c>
      <c r="X341" t="s">
        <v>47</v>
      </c>
      <c r="Y341" t="s">
        <v>2278</v>
      </c>
    </row>
    <row r="342" spans="1:25" x14ac:dyDescent="0.25">
      <c r="A342">
        <v>675815</v>
      </c>
      <c r="B342" t="s">
        <v>2279</v>
      </c>
      <c r="C342" t="s">
        <v>2280</v>
      </c>
      <c r="D342">
        <v>4</v>
      </c>
      <c r="E342" t="s">
        <v>2281</v>
      </c>
      <c r="F342" t="s">
        <v>338</v>
      </c>
      <c r="G342" t="e">
        <f>-tide</f>
        <v>#NAME?</v>
      </c>
      <c r="H342" t="s">
        <v>2282</v>
      </c>
      <c r="I342" t="s">
        <v>2283</v>
      </c>
      <c r="J342">
        <v>2007</v>
      </c>
      <c r="K342">
        <v>2010</v>
      </c>
      <c r="L342" t="s">
        <v>2284</v>
      </c>
      <c r="M342" t="s">
        <v>2285</v>
      </c>
      <c r="O342" t="s">
        <v>40</v>
      </c>
      <c r="P342" t="s">
        <v>27</v>
      </c>
      <c r="Q342" t="s">
        <v>27</v>
      </c>
      <c r="R342" t="s">
        <v>28</v>
      </c>
      <c r="S342" t="s">
        <v>27</v>
      </c>
      <c r="T342" t="s">
        <v>27</v>
      </c>
      <c r="U342" t="s">
        <v>31</v>
      </c>
      <c r="V342" t="s">
        <v>27</v>
      </c>
      <c r="W342" t="s">
        <v>31</v>
      </c>
      <c r="X342" t="s">
        <v>47</v>
      </c>
    </row>
    <row r="343" spans="1:25" x14ac:dyDescent="0.25">
      <c r="A343">
        <v>36662</v>
      </c>
      <c r="B343" t="s">
        <v>2286</v>
      </c>
      <c r="C343" t="s">
        <v>2287</v>
      </c>
      <c r="D343">
        <v>4</v>
      </c>
      <c r="E343" t="s">
        <v>2288</v>
      </c>
      <c r="F343" t="s">
        <v>2289</v>
      </c>
      <c r="G343" t="s">
        <v>641</v>
      </c>
      <c r="H343" t="s">
        <v>129</v>
      </c>
      <c r="I343" t="s">
        <v>641</v>
      </c>
      <c r="J343">
        <v>1988</v>
      </c>
      <c r="K343">
        <v>1995</v>
      </c>
      <c r="L343" t="s">
        <v>2290</v>
      </c>
      <c r="M343" t="s">
        <v>2291</v>
      </c>
      <c r="N343" t="s">
        <v>1756</v>
      </c>
      <c r="O343" t="s">
        <v>32</v>
      </c>
      <c r="P343" t="s">
        <v>31</v>
      </c>
      <c r="Q343" t="s">
        <v>27</v>
      </c>
      <c r="R343" t="s">
        <v>33</v>
      </c>
      <c r="S343" t="s">
        <v>27</v>
      </c>
      <c r="T343" t="s">
        <v>31</v>
      </c>
      <c r="U343" t="s">
        <v>27</v>
      </c>
      <c r="V343" t="s">
        <v>27</v>
      </c>
      <c r="W343" t="s">
        <v>27</v>
      </c>
      <c r="X343" t="s">
        <v>47</v>
      </c>
      <c r="Y343" t="s">
        <v>2292</v>
      </c>
    </row>
    <row r="344" spans="1:25" x14ac:dyDescent="0.25">
      <c r="A344">
        <v>1380450</v>
      </c>
      <c r="B344" t="s">
        <v>2293</v>
      </c>
      <c r="C344" t="s">
        <v>2294</v>
      </c>
      <c r="D344">
        <v>4</v>
      </c>
      <c r="E344" t="s">
        <v>2295</v>
      </c>
      <c r="F344" t="s">
        <v>1195</v>
      </c>
      <c r="G344" t="e">
        <f>-mer</f>
        <v>#NAME?</v>
      </c>
      <c r="H344" t="s">
        <v>622</v>
      </c>
      <c r="I344" t="e">
        <f>-mer</f>
        <v>#NAME?</v>
      </c>
      <c r="J344">
        <v>1998</v>
      </c>
      <c r="K344">
        <v>2012</v>
      </c>
      <c r="O344" t="s">
        <v>58</v>
      </c>
      <c r="P344" t="s">
        <v>27</v>
      </c>
      <c r="Q344" t="s">
        <v>27</v>
      </c>
      <c r="R344" t="s">
        <v>28</v>
      </c>
      <c r="S344" t="s">
        <v>27</v>
      </c>
      <c r="T344" t="s">
        <v>31</v>
      </c>
      <c r="U344" t="s">
        <v>27</v>
      </c>
      <c r="V344" t="s">
        <v>27</v>
      </c>
      <c r="W344" t="s">
        <v>27</v>
      </c>
      <c r="X344" t="s">
        <v>47</v>
      </c>
    </row>
    <row r="345" spans="1:25" x14ac:dyDescent="0.25">
      <c r="A345">
        <v>675374</v>
      </c>
      <c r="B345" t="s">
        <v>2296</v>
      </c>
      <c r="C345" t="s">
        <v>2297</v>
      </c>
      <c r="D345">
        <v>4</v>
      </c>
      <c r="F345" t="s">
        <v>2028</v>
      </c>
      <c r="G345" t="e">
        <f>-ase</f>
        <v>#NAME?</v>
      </c>
      <c r="H345" t="s">
        <v>620</v>
      </c>
      <c r="I345" t="e">
        <f>-ase</f>
        <v>#NAME?</v>
      </c>
      <c r="K345">
        <v>1996</v>
      </c>
      <c r="L345" t="s">
        <v>2029</v>
      </c>
      <c r="M345" t="s">
        <v>2030</v>
      </c>
      <c r="O345" t="s">
        <v>621</v>
      </c>
      <c r="P345" t="s">
        <v>27</v>
      </c>
      <c r="Q345" t="s">
        <v>27</v>
      </c>
      <c r="R345" t="s">
        <v>28</v>
      </c>
      <c r="S345" t="s">
        <v>27</v>
      </c>
      <c r="T345" t="s">
        <v>31</v>
      </c>
      <c r="U345" t="s">
        <v>27</v>
      </c>
      <c r="V345" t="s">
        <v>27</v>
      </c>
      <c r="W345" t="s">
        <v>27</v>
      </c>
      <c r="X345" t="s">
        <v>47</v>
      </c>
    </row>
    <row r="346" spans="1:25" x14ac:dyDescent="0.25">
      <c r="A346">
        <v>675436</v>
      </c>
      <c r="B346" t="s">
        <v>2298</v>
      </c>
      <c r="C346" t="s">
        <v>2299</v>
      </c>
      <c r="D346">
        <v>4</v>
      </c>
      <c r="F346" t="s">
        <v>338</v>
      </c>
      <c r="K346">
        <v>1982</v>
      </c>
      <c r="O346" t="s">
        <v>37</v>
      </c>
      <c r="P346" t="s">
        <v>27</v>
      </c>
      <c r="Q346" t="s">
        <v>27</v>
      </c>
      <c r="R346" t="s">
        <v>28</v>
      </c>
      <c r="S346" t="s">
        <v>27</v>
      </c>
      <c r="T346" t="s">
        <v>27</v>
      </c>
      <c r="U346" t="s">
        <v>31</v>
      </c>
      <c r="V346" t="s">
        <v>27</v>
      </c>
      <c r="W346" t="s">
        <v>27</v>
      </c>
      <c r="X346" t="s">
        <v>172</v>
      </c>
    </row>
    <row r="347" spans="1:25" x14ac:dyDescent="0.25">
      <c r="A347">
        <v>410802</v>
      </c>
      <c r="B347" t="s">
        <v>2300</v>
      </c>
      <c r="C347" t="s">
        <v>2301</v>
      </c>
      <c r="D347">
        <v>4</v>
      </c>
      <c r="E347" t="s">
        <v>2302</v>
      </c>
      <c r="F347" t="s">
        <v>2303</v>
      </c>
      <c r="G347" t="e">
        <f>-afil</f>
        <v>#NAME?</v>
      </c>
      <c r="H347" t="s">
        <v>1654</v>
      </c>
      <c r="I347" t="e">
        <f>-afil</f>
        <v>#NAME?</v>
      </c>
      <c r="J347">
        <v>1997</v>
      </c>
      <c r="K347">
        <v>1998</v>
      </c>
      <c r="L347" t="s">
        <v>2304</v>
      </c>
      <c r="M347" t="s">
        <v>2305</v>
      </c>
      <c r="N347" t="s">
        <v>2306</v>
      </c>
      <c r="O347" t="s">
        <v>32</v>
      </c>
      <c r="P347" t="s">
        <v>31</v>
      </c>
      <c r="Q347" t="s">
        <v>27</v>
      </c>
      <c r="R347" t="s">
        <v>35</v>
      </c>
      <c r="S347" t="s">
        <v>27</v>
      </c>
      <c r="T347" t="s">
        <v>31</v>
      </c>
      <c r="U347" t="s">
        <v>31</v>
      </c>
      <c r="V347" t="s">
        <v>27</v>
      </c>
      <c r="W347" t="s">
        <v>31</v>
      </c>
      <c r="X347" t="s">
        <v>47</v>
      </c>
      <c r="Y347" t="s">
        <v>2307</v>
      </c>
    </row>
    <row r="348" spans="1:25" x14ac:dyDescent="0.25">
      <c r="A348">
        <v>675060</v>
      </c>
      <c r="B348" t="s">
        <v>2308</v>
      </c>
      <c r="C348" t="s">
        <v>2309</v>
      </c>
      <c r="D348">
        <v>4</v>
      </c>
      <c r="E348" t="s">
        <v>2310</v>
      </c>
      <c r="F348" t="s">
        <v>2311</v>
      </c>
      <c r="G348" t="e">
        <f>-onide</f>
        <v>#NAME?</v>
      </c>
      <c r="H348" t="s">
        <v>77</v>
      </c>
      <c r="I348" t="e">
        <f>-onide</f>
        <v>#NAME?</v>
      </c>
      <c r="J348">
        <v>1970</v>
      </c>
      <c r="K348">
        <v>1972</v>
      </c>
      <c r="L348" t="s">
        <v>2312</v>
      </c>
      <c r="M348" t="s">
        <v>2313</v>
      </c>
      <c r="N348" t="s">
        <v>241</v>
      </c>
      <c r="O348" t="s">
        <v>26</v>
      </c>
      <c r="P348" t="s">
        <v>31</v>
      </c>
      <c r="Q348" t="s">
        <v>27</v>
      </c>
      <c r="R348" t="s">
        <v>28</v>
      </c>
      <c r="S348" t="s">
        <v>31</v>
      </c>
      <c r="T348" t="s">
        <v>27</v>
      </c>
      <c r="U348" t="s">
        <v>27</v>
      </c>
      <c r="V348" t="s">
        <v>31</v>
      </c>
      <c r="W348" t="s">
        <v>27</v>
      </c>
      <c r="X348" t="s">
        <v>47</v>
      </c>
      <c r="Y348" t="s">
        <v>2314</v>
      </c>
    </row>
    <row r="349" spans="1:25" x14ac:dyDescent="0.25">
      <c r="A349">
        <v>430642</v>
      </c>
      <c r="B349" t="s">
        <v>2315</v>
      </c>
      <c r="C349" t="s">
        <v>2316</v>
      </c>
      <c r="D349">
        <v>4</v>
      </c>
      <c r="E349" t="s">
        <v>2317</v>
      </c>
      <c r="F349" t="s">
        <v>2318</v>
      </c>
      <c r="G349" t="s">
        <v>85</v>
      </c>
      <c r="H349" t="s">
        <v>86</v>
      </c>
      <c r="I349" t="s">
        <v>85</v>
      </c>
      <c r="J349">
        <v>1987</v>
      </c>
      <c r="K349">
        <v>1989</v>
      </c>
      <c r="L349" t="s">
        <v>2319</v>
      </c>
      <c r="M349" t="s">
        <v>2320</v>
      </c>
      <c r="N349" t="s">
        <v>84</v>
      </c>
      <c r="O349" t="s">
        <v>26</v>
      </c>
      <c r="P349" t="s">
        <v>27</v>
      </c>
      <c r="Q349" t="s">
        <v>27</v>
      </c>
      <c r="R349" t="s">
        <v>28</v>
      </c>
      <c r="S349" t="s">
        <v>27</v>
      </c>
      <c r="T349" t="s">
        <v>31</v>
      </c>
      <c r="U349" t="s">
        <v>27</v>
      </c>
      <c r="V349" t="s">
        <v>27</v>
      </c>
      <c r="W349" t="s">
        <v>27</v>
      </c>
      <c r="X349" t="s">
        <v>47</v>
      </c>
      <c r="Y349" t="s">
        <v>2321</v>
      </c>
    </row>
    <row r="350" spans="1:25" x14ac:dyDescent="0.25">
      <c r="A350">
        <v>1153572</v>
      </c>
      <c r="B350" t="s">
        <v>2322</v>
      </c>
      <c r="C350" t="s">
        <v>2323</v>
      </c>
      <c r="D350">
        <v>4</v>
      </c>
      <c r="E350" t="s">
        <v>2324</v>
      </c>
      <c r="F350" t="s">
        <v>2325</v>
      </c>
      <c r="G350" t="e">
        <f>-tinib</f>
        <v>#NAME?</v>
      </c>
      <c r="H350" t="s">
        <v>354</v>
      </c>
      <c r="I350" t="e">
        <f>-tinib</f>
        <v>#NAME?</v>
      </c>
      <c r="J350">
        <v>2009</v>
      </c>
      <c r="K350">
        <v>2011</v>
      </c>
      <c r="L350" t="s">
        <v>2326</v>
      </c>
      <c r="M350" t="s">
        <v>2327</v>
      </c>
      <c r="O350" t="s">
        <v>32</v>
      </c>
      <c r="P350" t="s">
        <v>31</v>
      </c>
      <c r="Q350" t="s">
        <v>31</v>
      </c>
      <c r="R350" t="s">
        <v>28</v>
      </c>
      <c r="S350" t="s">
        <v>27</v>
      </c>
      <c r="T350" t="s">
        <v>31</v>
      </c>
      <c r="U350" t="s">
        <v>27</v>
      </c>
      <c r="V350" t="s">
        <v>27</v>
      </c>
      <c r="W350" t="s">
        <v>27</v>
      </c>
      <c r="X350" t="s">
        <v>47</v>
      </c>
      <c r="Y350" t="s">
        <v>2328</v>
      </c>
    </row>
    <row r="351" spans="1:25" x14ac:dyDescent="0.25">
      <c r="A351">
        <v>231013</v>
      </c>
      <c r="B351" t="s">
        <v>2329</v>
      </c>
      <c r="C351" t="s">
        <v>2330</v>
      </c>
      <c r="D351">
        <v>4</v>
      </c>
      <c r="F351" t="s">
        <v>371</v>
      </c>
      <c r="K351">
        <v>1948</v>
      </c>
      <c r="L351" t="s">
        <v>2331</v>
      </c>
      <c r="M351" t="s">
        <v>2332</v>
      </c>
      <c r="N351" t="s">
        <v>355</v>
      </c>
      <c r="O351" t="s">
        <v>32</v>
      </c>
      <c r="P351" t="s">
        <v>31</v>
      </c>
      <c r="Q351" t="s">
        <v>27</v>
      </c>
      <c r="R351" t="s">
        <v>35</v>
      </c>
      <c r="S351" t="s">
        <v>27</v>
      </c>
      <c r="T351" t="s">
        <v>31</v>
      </c>
      <c r="U351" t="s">
        <v>27</v>
      </c>
      <c r="V351" t="s">
        <v>27</v>
      </c>
      <c r="W351" t="s">
        <v>27</v>
      </c>
      <c r="X351" t="s">
        <v>172</v>
      </c>
      <c r="Y351" t="s">
        <v>2333</v>
      </c>
    </row>
    <row r="352" spans="1:25" x14ac:dyDescent="0.25">
      <c r="A352">
        <v>675164</v>
      </c>
      <c r="B352" t="s">
        <v>2334</v>
      </c>
      <c r="C352" t="s">
        <v>2335</v>
      </c>
      <c r="D352">
        <v>4</v>
      </c>
      <c r="E352" t="s">
        <v>2336</v>
      </c>
      <c r="F352" t="s">
        <v>146</v>
      </c>
      <c r="J352">
        <v>1962</v>
      </c>
      <c r="K352">
        <v>1979</v>
      </c>
      <c r="L352" t="s">
        <v>2337</v>
      </c>
      <c r="M352" t="s">
        <v>2338</v>
      </c>
      <c r="N352" t="s">
        <v>344</v>
      </c>
      <c r="O352" t="s">
        <v>32</v>
      </c>
      <c r="P352" t="s">
        <v>31</v>
      </c>
      <c r="Q352" t="s">
        <v>27</v>
      </c>
      <c r="R352" t="s">
        <v>33</v>
      </c>
      <c r="S352" t="s">
        <v>27</v>
      </c>
      <c r="T352" t="s">
        <v>27</v>
      </c>
      <c r="U352" t="s">
        <v>27</v>
      </c>
      <c r="V352" t="s">
        <v>31</v>
      </c>
      <c r="W352" t="s">
        <v>27</v>
      </c>
      <c r="X352" t="s">
        <v>172</v>
      </c>
      <c r="Y352" t="s">
        <v>2339</v>
      </c>
    </row>
    <row r="353" spans="1:25" x14ac:dyDescent="0.25">
      <c r="A353">
        <v>1277553</v>
      </c>
      <c r="B353" t="s">
        <v>2340</v>
      </c>
      <c r="C353" t="s">
        <v>2341</v>
      </c>
      <c r="D353">
        <v>4</v>
      </c>
      <c r="E353" t="s">
        <v>2342</v>
      </c>
      <c r="F353" t="s">
        <v>2343</v>
      </c>
      <c r="G353" t="e">
        <f>-rafenib</f>
        <v>#NAME?</v>
      </c>
      <c r="H353" t="s">
        <v>2069</v>
      </c>
      <c r="I353" t="e">
        <f>-rafenib</f>
        <v>#NAME?</v>
      </c>
      <c r="J353">
        <v>2011</v>
      </c>
      <c r="K353">
        <v>2012</v>
      </c>
      <c r="L353" t="s">
        <v>2344</v>
      </c>
      <c r="M353" t="s">
        <v>2345</v>
      </c>
      <c r="O353" t="s">
        <v>32</v>
      </c>
      <c r="P353" t="s">
        <v>31</v>
      </c>
      <c r="Q353" t="s">
        <v>27</v>
      </c>
      <c r="R353" t="s">
        <v>35</v>
      </c>
      <c r="S353" t="s">
        <v>27</v>
      </c>
      <c r="T353" t="s">
        <v>31</v>
      </c>
      <c r="U353" t="s">
        <v>27</v>
      </c>
      <c r="V353" t="s">
        <v>27</v>
      </c>
      <c r="W353" t="s">
        <v>31</v>
      </c>
      <c r="X353" t="s">
        <v>47</v>
      </c>
      <c r="Y353" t="s">
        <v>2346</v>
      </c>
    </row>
    <row r="354" spans="1:25" x14ac:dyDescent="0.25">
      <c r="A354">
        <v>675540</v>
      </c>
      <c r="B354" t="s">
        <v>2347</v>
      </c>
      <c r="C354" t="s">
        <v>2348</v>
      </c>
      <c r="D354">
        <v>4</v>
      </c>
      <c r="F354" t="s">
        <v>146</v>
      </c>
      <c r="K354">
        <v>1953</v>
      </c>
      <c r="L354" t="s">
        <v>2349</v>
      </c>
      <c r="M354" t="s">
        <v>2350</v>
      </c>
      <c r="O354" t="s">
        <v>37</v>
      </c>
      <c r="P354" t="s">
        <v>27</v>
      </c>
      <c r="Q354" t="s">
        <v>27</v>
      </c>
      <c r="R354" t="s">
        <v>28</v>
      </c>
      <c r="S354" t="s">
        <v>27</v>
      </c>
      <c r="T354" t="s">
        <v>27</v>
      </c>
      <c r="U354" t="s">
        <v>31</v>
      </c>
      <c r="V354" t="s">
        <v>27</v>
      </c>
      <c r="W354" t="s">
        <v>27</v>
      </c>
      <c r="X354" t="s">
        <v>172</v>
      </c>
    </row>
    <row r="355" spans="1:25" x14ac:dyDescent="0.25">
      <c r="A355">
        <v>118617</v>
      </c>
      <c r="B355" t="s">
        <v>2351</v>
      </c>
      <c r="C355" t="s">
        <v>2352</v>
      </c>
      <c r="D355">
        <v>4</v>
      </c>
      <c r="E355" t="s">
        <v>2353</v>
      </c>
      <c r="F355" t="s">
        <v>2354</v>
      </c>
      <c r="J355">
        <v>1971</v>
      </c>
      <c r="K355">
        <v>1976</v>
      </c>
      <c r="L355" t="s">
        <v>2355</v>
      </c>
      <c r="M355" t="s">
        <v>2356</v>
      </c>
      <c r="N355" t="s">
        <v>241</v>
      </c>
      <c r="O355" t="s">
        <v>32</v>
      </c>
      <c r="P355" t="s">
        <v>31</v>
      </c>
      <c r="Q355" t="s">
        <v>27</v>
      </c>
      <c r="R355" t="s">
        <v>35</v>
      </c>
      <c r="S355" t="s">
        <v>27</v>
      </c>
      <c r="T355" t="s">
        <v>31</v>
      </c>
      <c r="U355" t="s">
        <v>27</v>
      </c>
      <c r="V355" t="s">
        <v>27</v>
      </c>
      <c r="W355" t="s">
        <v>31</v>
      </c>
      <c r="X355" t="s">
        <v>47</v>
      </c>
      <c r="Y355" t="s">
        <v>2357</v>
      </c>
    </row>
    <row r="356" spans="1:25" x14ac:dyDescent="0.25">
      <c r="A356">
        <v>567195</v>
      </c>
      <c r="B356" t="s">
        <v>2358</v>
      </c>
      <c r="C356" t="s">
        <v>2359</v>
      </c>
      <c r="D356">
        <v>4</v>
      </c>
      <c r="E356" t="s">
        <v>2360</v>
      </c>
      <c r="F356" t="s">
        <v>2361</v>
      </c>
      <c r="J356">
        <v>1990</v>
      </c>
      <c r="K356">
        <v>1995</v>
      </c>
      <c r="L356" t="s">
        <v>2362</v>
      </c>
      <c r="M356" t="s">
        <v>2363</v>
      </c>
      <c r="N356" t="s">
        <v>2364</v>
      </c>
      <c r="O356" t="s">
        <v>32</v>
      </c>
      <c r="P356" t="s">
        <v>31</v>
      </c>
      <c r="Q356" t="s">
        <v>27</v>
      </c>
      <c r="R356" t="s">
        <v>28</v>
      </c>
      <c r="S356" t="s">
        <v>27</v>
      </c>
      <c r="T356" t="s">
        <v>27</v>
      </c>
      <c r="U356" t="s">
        <v>31</v>
      </c>
      <c r="V356" t="s">
        <v>27</v>
      </c>
      <c r="W356" t="s">
        <v>27</v>
      </c>
      <c r="X356" t="s">
        <v>47</v>
      </c>
      <c r="Y356" t="s">
        <v>2365</v>
      </c>
    </row>
    <row r="357" spans="1:25" x14ac:dyDescent="0.25">
      <c r="A357">
        <v>321964</v>
      </c>
      <c r="B357" t="s">
        <v>2366</v>
      </c>
      <c r="C357" t="s">
        <v>2367</v>
      </c>
      <c r="D357">
        <v>4</v>
      </c>
      <c r="E357" t="s">
        <v>2368</v>
      </c>
      <c r="F357" t="s">
        <v>2369</v>
      </c>
      <c r="J357">
        <v>1997</v>
      </c>
      <c r="K357">
        <v>1998</v>
      </c>
      <c r="L357" t="s">
        <v>2370</v>
      </c>
      <c r="M357" t="s">
        <v>2371</v>
      </c>
      <c r="N357" t="s">
        <v>631</v>
      </c>
      <c r="O357" t="s">
        <v>32</v>
      </c>
      <c r="P357" t="s">
        <v>27</v>
      </c>
      <c r="Q357" t="s">
        <v>27</v>
      </c>
      <c r="R357" t="s">
        <v>28</v>
      </c>
      <c r="S357" t="s">
        <v>27</v>
      </c>
      <c r="T357" t="s">
        <v>31</v>
      </c>
      <c r="U357" t="s">
        <v>27</v>
      </c>
      <c r="V357" t="s">
        <v>27</v>
      </c>
      <c r="W357" t="s">
        <v>27</v>
      </c>
      <c r="X357" t="s">
        <v>47</v>
      </c>
      <c r="Y357" t="s">
        <v>2372</v>
      </c>
    </row>
    <row r="358" spans="1:25" x14ac:dyDescent="0.25">
      <c r="A358">
        <v>574499</v>
      </c>
      <c r="B358" t="s">
        <v>2373</v>
      </c>
      <c r="C358" t="s">
        <v>2374</v>
      </c>
      <c r="D358">
        <v>4</v>
      </c>
      <c r="F358" t="s">
        <v>2375</v>
      </c>
      <c r="K358">
        <v>1976</v>
      </c>
      <c r="N358" t="s">
        <v>1184</v>
      </c>
      <c r="O358" t="s">
        <v>32</v>
      </c>
      <c r="P358" t="s">
        <v>31</v>
      </c>
      <c r="Q358" t="s">
        <v>27</v>
      </c>
      <c r="R358" t="s">
        <v>33</v>
      </c>
      <c r="S358" t="s">
        <v>31</v>
      </c>
      <c r="T358" t="s">
        <v>31</v>
      </c>
      <c r="U358" t="s">
        <v>27</v>
      </c>
      <c r="V358" t="s">
        <v>27</v>
      </c>
      <c r="W358" t="s">
        <v>27</v>
      </c>
      <c r="X358" t="s">
        <v>47</v>
      </c>
      <c r="Y358" t="s">
        <v>2376</v>
      </c>
    </row>
    <row r="359" spans="1:25" x14ac:dyDescent="0.25">
      <c r="A359">
        <v>13474</v>
      </c>
      <c r="B359" t="s">
        <v>2377</v>
      </c>
      <c r="C359" t="s">
        <v>2378</v>
      </c>
      <c r="D359">
        <v>4</v>
      </c>
      <c r="E359" t="s">
        <v>2379</v>
      </c>
      <c r="F359" t="s">
        <v>2380</v>
      </c>
      <c r="J359">
        <v>1999</v>
      </c>
      <c r="K359">
        <v>1999</v>
      </c>
      <c r="L359" t="s">
        <v>2381</v>
      </c>
      <c r="M359" t="s">
        <v>2382</v>
      </c>
      <c r="O359" t="s">
        <v>32</v>
      </c>
      <c r="P359" t="s">
        <v>31</v>
      </c>
      <c r="Q359" t="s">
        <v>27</v>
      </c>
      <c r="R359" t="s">
        <v>35</v>
      </c>
      <c r="S359" t="s">
        <v>27</v>
      </c>
      <c r="T359" t="s">
        <v>27</v>
      </c>
      <c r="U359" t="s">
        <v>27</v>
      </c>
      <c r="V359" t="s">
        <v>31</v>
      </c>
      <c r="W359" t="s">
        <v>27</v>
      </c>
      <c r="X359" t="s">
        <v>172</v>
      </c>
      <c r="Y359" t="s">
        <v>2383</v>
      </c>
    </row>
    <row r="360" spans="1:25" x14ac:dyDescent="0.25">
      <c r="A360">
        <v>495109</v>
      </c>
      <c r="B360" t="s">
        <v>2384</v>
      </c>
      <c r="C360" t="s">
        <v>2385</v>
      </c>
      <c r="D360">
        <v>4</v>
      </c>
      <c r="E360" t="s">
        <v>2386</v>
      </c>
      <c r="F360" t="s">
        <v>2387</v>
      </c>
      <c r="G360" t="e">
        <f ca="1">-ifen(e)</f>
        <v>#NAME?</v>
      </c>
      <c r="H360" t="s">
        <v>962</v>
      </c>
      <c r="I360" t="e">
        <f ca="1">-ifen(e)</f>
        <v>#NAME?</v>
      </c>
      <c r="J360">
        <v>1988</v>
      </c>
      <c r="K360">
        <v>1997</v>
      </c>
      <c r="L360" t="s">
        <v>2388</v>
      </c>
      <c r="M360" t="s">
        <v>2389</v>
      </c>
      <c r="N360" t="s">
        <v>2390</v>
      </c>
      <c r="O360" t="s">
        <v>32</v>
      </c>
      <c r="P360" t="s">
        <v>27</v>
      </c>
      <c r="Q360" t="s">
        <v>27</v>
      </c>
      <c r="R360" t="s">
        <v>35</v>
      </c>
      <c r="S360" t="s">
        <v>31</v>
      </c>
      <c r="T360" t="s">
        <v>31</v>
      </c>
      <c r="U360" t="s">
        <v>27</v>
      </c>
      <c r="V360" t="s">
        <v>27</v>
      </c>
      <c r="W360" t="s">
        <v>31</v>
      </c>
      <c r="X360" t="s">
        <v>47</v>
      </c>
      <c r="Y360" t="s">
        <v>2391</v>
      </c>
    </row>
    <row r="361" spans="1:25" x14ac:dyDescent="0.25">
      <c r="A361">
        <v>674725</v>
      </c>
      <c r="B361" t="s">
        <v>2392</v>
      </c>
      <c r="C361" t="s">
        <v>2393</v>
      </c>
      <c r="D361">
        <v>4</v>
      </c>
      <c r="E361" t="s">
        <v>2394</v>
      </c>
      <c r="F361" t="s">
        <v>319</v>
      </c>
      <c r="G361" t="s">
        <v>29</v>
      </c>
      <c r="H361" t="s">
        <v>30</v>
      </c>
      <c r="I361" t="s">
        <v>29</v>
      </c>
      <c r="J361">
        <v>1962</v>
      </c>
      <c r="K361">
        <v>1982</v>
      </c>
      <c r="N361" t="s">
        <v>895</v>
      </c>
      <c r="O361" t="s">
        <v>26</v>
      </c>
      <c r="P361" t="s">
        <v>31</v>
      </c>
      <c r="Q361" t="s">
        <v>27</v>
      </c>
      <c r="R361" t="s">
        <v>28</v>
      </c>
      <c r="S361" t="s">
        <v>27</v>
      </c>
      <c r="T361" t="s">
        <v>31</v>
      </c>
      <c r="U361" t="s">
        <v>27</v>
      </c>
      <c r="V361" t="s">
        <v>27</v>
      </c>
      <c r="W361" t="s">
        <v>27</v>
      </c>
      <c r="X361" t="s">
        <v>172</v>
      </c>
      <c r="Y361" t="s">
        <v>2395</v>
      </c>
    </row>
    <row r="362" spans="1:25" x14ac:dyDescent="0.25">
      <c r="A362">
        <v>674817</v>
      </c>
      <c r="B362" t="s">
        <v>2396</v>
      </c>
      <c r="C362" t="s">
        <v>2397</v>
      </c>
      <c r="D362">
        <v>4</v>
      </c>
      <c r="F362" t="s">
        <v>2398</v>
      </c>
      <c r="G362" t="s">
        <v>342</v>
      </c>
      <c r="H362" t="s">
        <v>343</v>
      </c>
      <c r="I362" t="s">
        <v>342</v>
      </c>
      <c r="J362">
        <v>1991</v>
      </c>
      <c r="K362">
        <v>1993</v>
      </c>
      <c r="L362" t="s">
        <v>2399</v>
      </c>
      <c r="M362" t="s">
        <v>2400</v>
      </c>
      <c r="N362" t="s">
        <v>2401</v>
      </c>
      <c r="O362" t="s">
        <v>32</v>
      </c>
      <c r="P362" t="s">
        <v>27</v>
      </c>
      <c r="Q362" t="s">
        <v>27</v>
      </c>
      <c r="R362" t="s">
        <v>35</v>
      </c>
      <c r="S362" t="s">
        <v>27</v>
      </c>
      <c r="T362" t="s">
        <v>31</v>
      </c>
      <c r="U362" t="s">
        <v>27</v>
      </c>
      <c r="V362" t="s">
        <v>27</v>
      </c>
      <c r="W362" t="s">
        <v>27</v>
      </c>
      <c r="X362" t="s">
        <v>172</v>
      </c>
      <c r="Y362" t="s">
        <v>2402</v>
      </c>
    </row>
    <row r="363" spans="1:25" x14ac:dyDescent="0.25">
      <c r="A363">
        <v>675622</v>
      </c>
      <c r="B363" t="s">
        <v>2403</v>
      </c>
      <c r="C363" t="s">
        <v>2404</v>
      </c>
      <c r="D363">
        <v>4</v>
      </c>
      <c r="F363" t="s">
        <v>2405</v>
      </c>
      <c r="K363">
        <v>2006</v>
      </c>
      <c r="N363" t="s">
        <v>2406</v>
      </c>
      <c r="O363" t="s">
        <v>37</v>
      </c>
      <c r="P363" t="s">
        <v>27</v>
      </c>
      <c r="Q363" t="s">
        <v>27</v>
      </c>
      <c r="R363" t="s">
        <v>28</v>
      </c>
      <c r="S363" t="s">
        <v>27</v>
      </c>
      <c r="T363" t="s">
        <v>27</v>
      </c>
      <c r="U363" t="s">
        <v>27</v>
      </c>
      <c r="V363" t="s">
        <v>31</v>
      </c>
      <c r="W363" t="s">
        <v>27</v>
      </c>
      <c r="X363" t="s">
        <v>47</v>
      </c>
    </row>
    <row r="364" spans="1:25" x14ac:dyDescent="0.25">
      <c r="A364">
        <v>88797</v>
      </c>
      <c r="B364" t="s">
        <v>2407</v>
      </c>
      <c r="C364" t="s">
        <v>2408</v>
      </c>
      <c r="D364">
        <v>4</v>
      </c>
      <c r="E364" t="s">
        <v>2409</v>
      </c>
      <c r="F364" t="s">
        <v>371</v>
      </c>
      <c r="G364" t="e">
        <f>-tinib</f>
        <v>#NAME?</v>
      </c>
      <c r="H364" t="s">
        <v>354</v>
      </c>
      <c r="I364" t="e">
        <f>-tinib</f>
        <v>#NAME?</v>
      </c>
      <c r="K364">
        <v>2001</v>
      </c>
      <c r="L364" t="s">
        <v>2410</v>
      </c>
      <c r="M364" t="s">
        <v>2411</v>
      </c>
      <c r="O364" t="s">
        <v>32</v>
      </c>
      <c r="P364" t="s">
        <v>31</v>
      </c>
      <c r="Q364" t="s">
        <v>27</v>
      </c>
      <c r="R364" t="s">
        <v>35</v>
      </c>
      <c r="S364" t="s">
        <v>27</v>
      </c>
      <c r="T364" t="s">
        <v>31</v>
      </c>
      <c r="U364" t="s">
        <v>27</v>
      </c>
      <c r="V364" t="s">
        <v>27</v>
      </c>
      <c r="W364" t="s">
        <v>27</v>
      </c>
      <c r="X364" t="s">
        <v>47</v>
      </c>
      <c r="Y364" t="s">
        <v>2412</v>
      </c>
    </row>
    <row r="365" spans="1:25" x14ac:dyDescent="0.25">
      <c r="A365">
        <v>147981</v>
      </c>
      <c r="B365" t="s">
        <v>2413</v>
      </c>
      <c r="C365" t="s">
        <v>2414</v>
      </c>
      <c r="D365">
        <v>4</v>
      </c>
      <c r="F365" t="s">
        <v>2415</v>
      </c>
      <c r="G365" t="e">
        <f>-caine</f>
        <v>#NAME?</v>
      </c>
      <c r="H365" t="s">
        <v>79</v>
      </c>
      <c r="I365" t="e">
        <f>-caine</f>
        <v>#NAME?</v>
      </c>
      <c r="K365">
        <v>1960</v>
      </c>
      <c r="L365" t="s">
        <v>2416</v>
      </c>
      <c r="M365" t="s">
        <v>2417</v>
      </c>
      <c r="N365" t="s">
        <v>400</v>
      </c>
      <c r="O365" t="s">
        <v>32</v>
      </c>
      <c r="P365" t="s">
        <v>31</v>
      </c>
      <c r="Q365" t="s">
        <v>27</v>
      </c>
      <c r="R365" t="s">
        <v>33</v>
      </c>
      <c r="S365" t="s">
        <v>27</v>
      </c>
      <c r="T365" t="s">
        <v>27</v>
      </c>
      <c r="U365" t="s">
        <v>31</v>
      </c>
      <c r="V365" t="s">
        <v>27</v>
      </c>
      <c r="W365" t="s">
        <v>27</v>
      </c>
      <c r="X365" t="s">
        <v>47</v>
      </c>
      <c r="Y365" t="s">
        <v>2418</v>
      </c>
    </row>
    <row r="366" spans="1:25" x14ac:dyDescent="0.25">
      <c r="A366">
        <v>675369</v>
      </c>
      <c r="B366" t="s">
        <v>2419</v>
      </c>
      <c r="C366" t="s">
        <v>2420</v>
      </c>
      <c r="D366">
        <v>4</v>
      </c>
      <c r="F366" t="s">
        <v>2421</v>
      </c>
      <c r="K366">
        <v>2004</v>
      </c>
      <c r="O366" t="s">
        <v>37</v>
      </c>
      <c r="P366" t="s">
        <v>27</v>
      </c>
      <c r="Q366" t="s">
        <v>27</v>
      </c>
      <c r="R366" t="s">
        <v>28</v>
      </c>
      <c r="S366" t="s">
        <v>27</v>
      </c>
      <c r="T366" t="s">
        <v>27</v>
      </c>
      <c r="U366" t="s">
        <v>31</v>
      </c>
      <c r="V366" t="s">
        <v>27</v>
      </c>
      <c r="W366" t="s">
        <v>27</v>
      </c>
      <c r="X366" t="s">
        <v>47</v>
      </c>
    </row>
    <row r="367" spans="1:25" x14ac:dyDescent="0.25">
      <c r="A367">
        <v>405365</v>
      </c>
      <c r="B367" t="s">
        <v>2422</v>
      </c>
      <c r="C367" t="s">
        <v>2423</v>
      </c>
      <c r="D367">
        <v>4</v>
      </c>
      <c r="E367" t="s">
        <v>2424</v>
      </c>
      <c r="F367" t="s">
        <v>2425</v>
      </c>
      <c r="G367" t="e">
        <f>-dipine</f>
        <v>#NAME?</v>
      </c>
      <c r="H367" t="s">
        <v>73</v>
      </c>
      <c r="I367" t="e">
        <f>-dipine</f>
        <v>#NAME?</v>
      </c>
      <c r="J367">
        <v>1985</v>
      </c>
      <c r="K367">
        <v>1991</v>
      </c>
      <c r="L367" t="s">
        <v>2426</v>
      </c>
      <c r="M367" t="s">
        <v>2427</v>
      </c>
      <c r="N367" t="s">
        <v>374</v>
      </c>
      <c r="O367" t="s">
        <v>32</v>
      </c>
      <c r="P367" t="s">
        <v>31</v>
      </c>
      <c r="Q367" t="s">
        <v>27</v>
      </c>
      <c r="R367" t="s">
        <v>33</v>
      </c>
      <c r="S367" t="s">
        <v>27</v>
      </c>
      <c r="T367" t="s">
        <v>31</v>
      </c>
      <c r="U367" t="s">
        <v>27</v>
      </c>
      <c r="V367" t="s">
        <v>27</v>
      </c>
      <c r="W367" t="s">
        <v>27</v>
      </c>
      <c r="X367" t="s">
        <v>47</v>
      </c>
      <c r="Y367" t="s">
        <v>2428</v>
      </c>
    </row>
    <row r="368" spans="1:25" x14ac:dyDescent="0.25">
      <c r="A368">
        <v>8062</v>
      </c>
      <c r="B368" t="s">
        <v>2429</v>
      </c>
      <c r="C368" t="s">
        <v>2430</v>
      </c>
      <c r="D368">
        <v>4</v>
      </c>
      <c r="E368" t="s">
        <v>2431</v>
      </c>
      <c r="F368" t="s">
        <v>2432</v>
      </c>
      <c r="G368" t="e">
        <f>-taxel</f>
        <v>#NAME?</v>
      </c>
      <c r="H368" t="s">
        <v>1740</v>
      </c>
      <c r="I368" t="e">
        <f>-taxel</f>
        <v>#NAME?</v>
      </c>
      <c r="J368">
        <v>1993</v>
      </c>
      <c r="K368">
        <v>1992</v>
      </c>
      <c r="L368" t="s">
        <v>2433</v>
      </c>
      <c r="M368" t="s">
        <v>2434</v>
      </c>
      <c r="N368" t="s">
        <v>167</v>
      </c>
      <c r="O368" t="s">
        <v>26</v>
      </c>
      <c r="P368" t="s">
        <v>27</v>
      </c>
      <c r="Q368" t="s">
        <v>27</v>
      </c>
      <c r="R368" t="s">
        <v>28</v>
      </c>
      <c r="S368" t="s">
        <v>27</v>
      </c>
      <c r="T368" t="s">
        <v>27</v>
      </c>
      <c r="U368" t="s">
        <v>31</v>
      </c>
      <c r="V368" t="s">
        <v>27</v>
      </c>
      <c r="W368" t="s">
        <v>31</v>
      </c>
      <c r="X368" t="s">
        <v>47</v>
      </c>
      <c r="Y368" t="s">
        <v>2435</v>
      </c>
    </row>
    <row r="369" spans="1:25" x14ac:dyDescent="0.25">
      <c r="A369">
        <v>675604</v>
      </c>
      <c r="B369" t="s">
        <v>2436</v>
      </c>
      <c r="C369" t="s">
        <v>2437</v>
      </c>
      <c r="D369">
        <v>4</v>
      </c>
      <c r="E369" t="s">
        <v>2438</v>
      </c>
      <c r="F369" t="s">
        <v>2439</v>
      </c>
      <c r="G369" t="e">
        <f>-mer</f>
        <v>#NAME?</v>
      </c>
      <c r="H369" t="s">
        <v>622</v>
      </c>
      <c r="I369" t="e">
        <f>-mer</f>
        <v>#NAME?</v>
      </c>
      <c r="J369">
        <v>1997</v>
      </c>
      <c r="K369">
        <v>1996</v>
      </c>
      <c r="L369" t="s">
        <v>2440</v>
      </c>
      <c r="M369" t="s">
        <v>2441</v>
      </c>
      <c r="N369" t="s">
        <v>1895</v>
      </c>
      <c r="O369" t="s">
        <v>58</v>
      </c>
      <c r="P369" t="s">
        <v>27</v>
      </c>
      <c r="Q369" t="s">
        <v>27</v>
      </c>
      <c r="R369" t="s">
        <v>28</v>
      </c>
      <c r="S369" t="s">
        <v>27</v>
      </c>
      <c r="T369" t="s">
        <v>27</v>
      </c>
      <c r="U369" t="s">
        <v>31</v>
      </c>
      <c r="V369" t="s">
        <v>27</v>
      </c>
      <c r="W369" t="s">
        <v>31</v>
      </c>
      <c r="X369" t="s">
        <v>47</v>
      </c>
    </row>
    <row r="370" spans="1:25" x14ac:dyDescent="0.25">
      <c r="A370">
        <v>254975</v>
      </c>
      <c r="B370" t="s">
        <v>2442</v>
      </c>
      <c r="C370" t="s">
        <v>2443</v>
      </c>
      <c r="D370">
        <v>4</v>
      </c>
      <c r="E370" t="s">
        <v>2444</v>
      </c>
      <c r="F370" t="s">
        <v>2445</v>
      </c>
      <c r="G370" t="e">
        <f>-olol</f>
        <v>#NAME?</v>
      </c>
      <c r="H370" t="s">
        <v>87</v>
      </c>
      <c r="I370" t="e">
        <f>-olol</f>
        <v>#NAME?</v>
      </c>
      <c r="J370">
        <v>1977</v>
      </c>
      <c r="K370">
        <v>1987</v>
      </c>
      <c r="L370" t="s">
        <v>2446</v>
      </c>
      <c r="M370" t="s">
        <v>2447</v>
      </c>
      <c r="N370" t="s">
        <v>88</v>
      </c>
      <c r="O370" t="s">
        <v>32</v>
      </c>
      <c r="P370" t="s">
        <v>31</v>
      </c>
      <c r="Q370" t="s">
        <v>27</v>
      </c>
      <c r="R370" t="s">
        <v>28</v>
      </c>
      <c r="S370" t="s">
        <v>27</v>
      </c>
      <c r="T370" t="s">
        <v>31</v>
      </c>
      <c r="U370" t="s">
        <v>27</v>
      </c>
      <c r="V370" t="s">
        <v>27</v>
      </c>
      <c r="W370" t="s">
        <v>27</v>
      </c>
      <c r="X370" t="s">
        <v>47</v>
      </c>
      <c r="Y370" t="s">
        <v>2448</v>
      </c>
    </row>
    <row r="371" spans="1:25" x14ac:dyDescent="0.25">
      <c r="A371">
        <v>1380168</v>
      </c>
      <c r="B371" t="s">
        <v>2449</v>
      </c>
      <c r="C371" t="s">
        <v>2450</v>
      </c>
      <c r="D371">
        <v>4</v>
      </c>
      <c r="E371" t="s">
        <v>2451</v>
      </c>
      <c r="F371" t="s">
        <v>2452</v>
      </c>
      <c r="J371">
        <v>2002</v>
      </c>
      <c r="K371">
        <v>2004</v>
      </c>
      <c r="O371" t="s">
        <v>37</v>
      </c>
      <c r="P371" t="s">
        <v>27</v>
      </c>
      <c r="Q371" t="s">
        <v>27</v>
      </c>
      <c r="R371" t="s">
        <v>28</v>
      </c>
      <c r="S371" t="s">
        <v>27</v>
      </c>
      <c r="T371" t="s">
        <v>27</v>
      </c>
      <c r="U371" t="s">
        <v>31</v>
      </c>
      <c r="V371" t="s">
        <v>27</v>
      </c>
      <c r="W371" t="s">
        <v>27</v>
      </c>
      <c r="X371" t="s">
        <v>47</v>
      </c>
    </row>
    <row r="372" spans="1:25" x14ac:dyDescent="0.25">
      <c r="A372">
        <v>16415</v>
      </c>
      <c r="B372" t="s">
        <v>2453</v>
      </c>
      <c r="C372" t="s">
        <v>2454</v>
      </c>
      <c r="D372">
        <v>4</v>
      </c>
      <c r="E372" t="s">
        <v>2455</v>
      </c>
      <c r="F372" t="s">
        <v>711</v>
      </c>
      <c r="G372" t="e">
        <f>-fibrate</f>
        <v>#NAME?</v>
      </c>
      <c r="H372" t="s">
        <v>74</v>
      </c>
      <c r="I372" t="e">
        <f>-fibrate</f>
        <v>#NAME?</v>
      </c>
      <c r="J372">
        <v>1963</v>
      </c>
      <c r="K372">
        <v>1967</v>
      </c>
      <c r="L372" t="s">
        <v>2456</v>
      </c>
      <c r="M372" t="s">
        <v>2457</v>
      </c>
      <c r="N372" t="s">
        <v>322</v>
      </c>
      <c r="O372" t="s">
        <v>32</v>
      </c>
      <c r="P372" t="s">
        <v>31</v>
      </c>
      <c r="Q372" t="s">
        <v>27</v>
      </c>
      <c r="R372" t="s">
        <v>35</v>
      </c>
      <c r="S372" t="s">
        <v>31</v>
      </c>
      <c r="T372" t="s">
        <v>31</v>
      </c>
      <c r="U372" t="s">
        <v>27</v>
      </c>
      <c r="V372" t="s">
        <v>27</v>
      </c>
      <c r="W372" t="s">
        <v>27</v>
      </c>
      <c r="X372" t="s">
        <v>172</v>
      </c>
      <c r="Y372" t="s">
        <v>2458</v>
      </c>
    </row>
    <row r="373" spans="1:25" x14ac:dyDescent="0.25">
      <c r="A373">
        <v>97</v>
      </c>
      <c r="B373" t="s">
        <v>2459</v>
      </c>
      <c r="C373" t="s">
        <v>2460</v>
      </c>
      <c r="D373">
        <v>4</v>
      </c>
      <c r="E373" t="s">
        <v>2461</v>
      </c>
      <c r="F373" t="s">
        <v>1689</v>
      </c>
      <c r="G373" t="e">
        <f>-azosin</f>
        <v>#NAME?</v>
      </c>
      <c r="H373" t="s">
        <v>2462</v>
      </c>
      <c r="I373" t="e">
        <f>-azosin</f>
        <v>#NAME?</v>
      </c>
      <c r="J373">
        <v>1968</v>
      </c>
      <c r="K373">
        <v>1976</v>
      </c>
      <c r="L373" t="s">
        <v>2463</v>
      </c>
      <c r="M373" t="s">
        <v>2464</v>
      </c>
      <c r="N373" t="s">
        <v>104</v>
      </c>
      <c r="O373" t="s">
        <v>32</v>
      </c>
      <c r="P373" t="s">
        <v>31</v>
      </c>
      <c r="Q373" t="s">
        <v>27</v>
      </c>
      <c r="R373" t="s">
        <v>35</v>
      </c>
      <c r="S373" t="s">
        <v>27</v>
      </c>
      <c r="T373" t="s">
        <v>31</v>
      </c>
      <c r="U373" t="s">
        <v>27</v>
      </c>
      <c r="V373" t="s">
        <v>27</v>
      </c>
      <c r="W373" t="s">
        <v>27</v>
      </c>
      <c r="X373" t="s">
        <v>47</v>
      </c>
      <c r="Y373" t="s">
        <v>2465</v>
      </c>
    </row>
    <row r="374" spans="1:25" x14ac:dyDescent="0.25">
      <c r="A374">
        <v>88232</v>
      </c>
      <c r="B374" t="s">
        <v>2466</v>
      </c>
      <c r="C374" t="s">
        <v>2467</v>
      </c>
      <c r="D374">
        <v>4</v>
      </c>
      <c r="E374" t="s">
        <v>2468</v>
      </c>
      <c r="F374" t="s">
        <v>2022</v>
      </c>
      <c r="G374" t="e">
        <f>-tinib</f>
        <v>#NAME?</v>
      </c>
      <c r="H374" t="s">
        <v>354</v>
      </c>
      <c r="I374" t="e">
        <f>-tinib</f>
        <v>#NAME?</v>
      </c>
      <c r="J374">
        <v>2002</v>
      </c>
      <c r="K374">
        <v>2003</v>
      </c>
      <c r="L374" t="s">
        <v>2469</v>
      </c>
      <c r="M374" t="s">
        <v>2470</v>
      </c>
      <c r="O374" t="s">
        <v>32</v>
      </c>
      <c r="P374" t="s">
        <v>31</v>
      </c>
      <c r="Q374" t="s">
        <v>27</v>
      </c>
      <c r="R374" t="s">
        <v>35</v>
      </c>
      <c r="S374" t="s">
        <v>27</v>
      </c>
      <c r="T374" t="s">
        <v>31</v>
      </c>
      <c r="U374" t="s">
        <v>27</v>
      </c>
      <c r="V374" t="s">
        <v>27</v>
      </c>
      <c r="W374" t="s">
        <v>27</v>
      </c>
      <c r="X374" t="s">
        <v>172</v>
      </c>
      <c r="Y374" t="s">
        <v>2471</v>
      </c>
    </row>
    <row r="375" spans="1:25" x14ac:dyDescent="0.25">
      <c r="A375">
        <v>378315</v>
      </c>
      <c r="B375" t="s">
        <v>2473</v>
      </c>
      <c r="C375" t="s">
        <v>2474</v>
      </c>
      <c r="D375">
        <v>4</v>
      </c>
      <c r="E375" t="s">
        <v>2475</v>
      </c>
      <c r="F375" t="s">
        <v>2476</v>
      </c>
      <c r="J375">
        <v>1993</v>
      </c>
      <c r="K375">
        <v>1992</v>
      </c>
      <c r="L375" t="s">
        <v>2477</v>
      </c>
      <c r="M375" t="s">
        <v>2478</v>
      </c>
      <c r="N375" t="s">
        <v>2479</v>
      </c>
      <c r="O375" t="s">
        <v>32</v>
      </c>
      <c r="P375" t="s">
        <v>27</v>
      </c>
      <c r="Q375" t="s">
        <v>27</v>
      </c>
      <c r="R375" t="s">
        <v>28</v>
      </c>
      <c r="S375" t="s">
        <v>27</v>
      </c>
      <c r="T375" t="s">
        <v>31</v>
      </c>
      <c r="U375" t="s">
        <v>27</v>
      </c>
      <c r="V375" t="s">
        <v>27</v>
      </c>
      <c r="W375" t="s">
        <v>27</v>
      </c>
      <c r="X375" t="s">
        <v>47</v>
      </c>
      <c r="Y375" t="s">
        <v>2480</v>
      </c>
    </row>
    <row r="376" spans="1:25" x14ac:dyDescent="0.25">
      <c r="A376">
        <v>296388</v>
      </c>
      <c r="B376" t="s">
        <v>2481</v>
      </c>
      <c r="C376" t="s">
        <v>2482</v>
      </c>
      <c r="D376">
        <v>4</v>
      </c>
      <c r="E376" t="s">
        <v>2483</v>
      </c>
      <c r="F376" t="s">
        <v>2484</v>
      </c>
      <c r="G376" t="e">
        <f>-virine</f>
        <v>#NAME?</v>
      </c>
      <c r="H376" t="s">
        <v>2485</v>
      </c>
      <c r="I376" t="e">
        <f>-virine</f>
        <v>#NAME?</v>
      </c>
      <c r="J376">
        <v>2009</v>
      </c>
      <c r="K376">
        <v>2011</v>
      </c>
      <c r="L376" t="s">
        <v>2486</v>
      </c>
      <c r="M376" t="s">
        <v>2487</v>
      </c>
      <c r="O376" t="s">
        <v>32</v>
      </c>
      <c r="P376" t="s">
        <v>27</v>
      </c>
      <c r="Q376" t="s">
        <v>27</v>
      </c>
      <c r="R376" t="s">
        <v>35</v>
      </c>
      <c r="S376" t="s">
        <v>27</v>
      </c>
      <c r="T376" t="s">
        <v>31</v>
      </c>
      <c r="U376" t="s">
        <v>27</v>
      </c>
      <c r="V376" t="s">
        <v>27</v>
      </c>
      <c r="W376" t="s">
        <v>27</v>
      </c>
      <c r="X376" t="s">
        <v>47</v>
      </c>
      <c r="Y376" t="s">
        <v>2488</v>
      </c>
    </row>
    <row r="377" spans="1:25" x14ac:dyDescent="0.25">
      <c r="A377">
        <v>304798</v>
      </c>
      <c r="B377" t="s">
        <v>2489</v>
      </c>
      <c r="C377" t="s">
        <v>2490</v>
      </c>
      <c r="D377">
        <v>4</v>
      </c>
      <c r="E377" t="s">
        <v>2491</v>
      </c>
      <c r="F377" t="s">
        <v>2425</v>
      </c>
      <c r="G377" t="e">
        <f>-estrant</f>
        <v>#NAME?</v>
      </c>
      <c r="H377" t="s">
        <v>2492</v>
      </c>
      <c r="I377" t="e">
        <f>-estrant</f>
        <v>#NAME?</v>
      </c>
      <c r="J377">
        <v>1998</v>
      </c>
      <c r="K377">
        <v>2002</v>
      </c>
      <c r="L377" t="s">
        <v>2493</v>
      </c>
      <c r="M377" t="s">
        <v>2494</v>
      </c>
      <c r="O377" t="s">
        <v>26</v>
      </c>
      <c r="P377" t="s">
        <v>27</v>
      </c>
      <c r="Q377" t="s">
        <v>27</v>
      </c>
      <c r="R377" t="s">
        <v>28</v>
      </c>
      <c r="S377" t="s">
        <v>27</v>
      </c>
      <c r="T377" t="s">
        <v>27</v>
      </c>
      <c r="U377" t="s">
        <v>31</v>
      </c>
      <c r="V377" t="s">
        <v>27</v>
      </c>
      <c r="W377" t="s">
        <v>27</v>
      </c>
      <c r="X377" t="s">
        <v>47</v>
      </c>
      <c r="Y377" t="s">
        <v>2495</v>
      </c>
    </row>
    <row r="378" spans="1:25" x14ac:dyDescent="0.25">
      <c r="A378">
        <v>33576</v>
      </c>
      <c r="B378" t="s">
        <v>2496</v>
      </c>
      <c r="C378" t="s">
        <v>2497</v>
      </c>
      <c r="D378">
        <v>4</v>
      </c>
      <c r="E378" t="s">
        <v>2498</v>
      </c>
      <c r="F378" t="s">
        <v>2499</v>
      </c>
      <c r="G378" t="e">
        <f>-anib</f>
        <v>#NAME?</v>
      </c>
      <c r="H378" t="s">
        <v>634</v>
      </c>
      <c r="I378" t="e">
        <f>-anib</f>
        <v>#NAME?</v>
      </c>
      <c r="J378">
        <v>2006</v>
      </c>
      <c r="K378">
        <v>2011</v>
      </c>
      <c r="L378" t="s">
        <v>2500</v>
      </c>
      <c r="M378" t="s">
        <v>2501</v>
      </c>
      <c r="O378" t="s">
        <v>32</v>
      </c>
      <c r="P378" t="s">
        <v>27</v>
      </c>
      <c r="Q378" t="s">
        <v>27</v>
      </c>
      <c r="R378" t="s">
        <v>35</v>
      </c>
      <c r="S378" t="s">
        <v>27</v>
      </c>
      <c r="T378" t="s">
        <v>31</v>
      </c>
      <c r="U378" t="s">
        <v>27</v>
      </c>
      <c r="V378" t="s">
        <v>27</v>
      </c>
      <c r="W378" t="s">
        <v>31</v>
      </c>
      <c r="X378" t="s">
        <v>47</v>
      </c>
      <c r="Y378" t="s">
        <v>2502</v>
      </c>
    </row>
    <row r="379" spans="1:25" x14ac:dyDescent="0.25">
      <c r="A379">
        <v>59519</v>
      </c>
      <c r="B379" t="s">
        <v>2503</v>
      </c>
      <c r="C379" t="s">
        <v>2504</v>
      </c>
      <c r="D379">
        <v>4</v>
      </c>
      <c r="E379" t="s">
        <v>2505</v>
      </c>
      <c r="F379" t="s">
        <v>2506</v>
      </c>
      <c r="G379" t="e">
        <f ca="1">-pin(e)</f>
        <v>#NAME?</v>
      </c>
      <c r="H379" t="s">
        <v>65</v>
      </c>
      <c r="I379" t="e">
        <f ca="1">-pin(e)</f>
        <v>#NAME?</v>
      </c>
      <c r="J379">
        <v>1969</v>
      </c>
      <c r="K379">
        <v>1975</v>
      </c>
      <c r="L379" t="s">
        <v>2507</v>
      </c>
      <c r="M379" t="s">
        <v>2508</v>
      </c>
      <c r="N379" t="s">
        <v>326</v>
      </c>
      <c r="O379" t="s">
        <v>32</v>
      </c>
      <c r="P379" t="s">
        <v>31</v>
      </c>
      <c r="Q379" t="s">
        <v>27</v>
      </c>
      <c r="R379" t="s">
        <v>35</v>
      </c>
      <c r="S379" t="s">
        <v>27</v>
      </c>
      <c r="T379" t="s">
        <v>31</v>
      </c>
      <c r="U379" t="s">
        <v>31</v>
      </c>
      <c r="V379" t="s">
        <v>31</v>
      </c>
      <c r="W379" t="s">
        <v>31</v>
      </c>
      <c r="X379" t="s">
        <v>47</v>
      </c>
      <c r="Y379" t="s">
        <v>2509</v>
      </c>
    </row>
    <row r="380" spans="1:25" x14ac:dyDescent="0.25">
      <c r="A380">
        <v>675703</v>
      </c>
      <c r="B380" t="s">
        <v>2510</v>
      </c>
      <c r="C380" t="s">
        <v>2511</v>
      </c>
      <c r="D380">
        <v>4</v>
      </c>
      <c r="E380" t="s">
        <v>2512</v>
      </c>
      <c r="F380" t="s">
        <v>1722</v>
      </c>
      <c r="J380">
        <v>2003</v>
      </c>
      <c r="K380">
        <v>2007</v>
      </c>
      <c r="L380" t="s">
        <v>2513</v>
      </c>
      <c r="M380" t="s">
        <v>2514</v>
      </c>
      <c r="O380" t="s">
        <v>26</v>
      </c>
      <c r="P380" t="s">
        <v>27</v>
      </c>
      <c r="Q380" t="s">
        <v>27</v>
      </c>
      <c r="R380" t="s">
        <v>28</v>
      </c>
      <c r="S380" t="s">
        <v>27</v>
      </c>
      <c r="T380" t="s">
        <v>27</v>
      </c>
      <c r="U380" t="s">
        <v>31</v>
      </c>
      <c r="V380" t="s">
        <v>27</v>
      </c>
      <c r="W380" t="s">
        <v>31</v>
      </c>
      <c r="X380" t="s">
        <v>47</v>
      </c>
      <c r="Y380" t="s">
        <v>2515</v>
      </c>
    </row>
    <row r="381" spans="1:25" x14ac:dyDescent="0.25">
      <c r="A381">
        <v>373806</v>
      </c>
      <c r="B381" t="s">
        <v>2516</v>
      </c>
      <c r="C381" t="s">
        <v>2517</v>
      </c>
      <c r="D381">
        <v>4</v>
      </c>
      <c r="E381" t="s">
        <v>2518</v>
      </c>
      <c r="F381" t="s">
        <v>353</v>
      </c>
      <c r="G381" t="e">
        <f>-vir</f>
        <v>#NAME?</v>
      </c>
      <c r="H381" t="s">
        <v>2519</v>
      </c>
      <c r="I381" t="s">
        <v>2520</v>
      </c>
      <c r="J381">
        <v>1997</v>
      </c>
      <c r="K381">
        <v>1999</v>
      </c>
      <c r="L381" t="s">
        <v>2521</v>
      </c>
      <c r="M381" t="s">
        <v>2522</v>
      </c>
      <c r="N381" t="s">
        <v>2523</v>
      </c>
      <c r="O381" t="s">
        <v>32</v>
      </c>
      <c r="P381" t="s">
        <v>27</v>
      </c>
      <c r="Q381" t="s">
        <v>27</v>
      </c>
      <c r="R381" t="s">
        <v>28</v>
      </c>
      <c r="S381" t="s">
        <v>27</v>
      </c>
      <c r="T381" t="s">
        <v>27</v>
      </c>
      <c r="U381" t="s">
        <v>27</v>
      </c>
      <c r="V381" t="s">
        <v>31</v>
      </c>
      <c r="W381" t="s">
        <v>27</v>
      </c>
      <c r="X381" t="s">
        <v>47</v>
      </c>
      <c r="Y381" t="s">
        <v>2524</v>
      </c>
    </row>
    <row r="382" spans="1:25" x14ac:dyDescent="0.25">
      <c r="A382">
        <v>1376145</v>
      </c>
      <c r="B382" t="s">
        <v>2527</v>
      </c>
      <c r="C382" t="s">
        <v>2528</v>
      </c>
      <c r="D382">
        <v>4</v>
      </c>
      <c r="E382" t="s">
        <v>2529</v>
      </c>
      <c r="F382" t="s">
        <v>353</v>
      </c>
      <c r="G382" t="e">
        <f>-tinib</f>
        <v>#NAME?</v>
      </c>
      <c r="H382" t="s">
        <v>354</v>
      </c>
      <c r="I382" t="e">
        <f>-tinib</f>
        <v>#NAME?</v>
      </c>
      <c r="J382">
        <v>2011</v>
      </c>
      <c r="K382">
        <v>2013</v>
      </c>
      <c r="O382" t="s">
        <v>32</v>
      </c>
      <c r="P382" t="s">
        <v>27</v>
      </c>
      <c r="Q382" t="s">
        <v>27</v>
      </c>
      <c r="R382" t="s">
        <v>35</v>
      </c>
      <c r="S382" t="s">
        <v>27</v>
      </c>
      <c r="T382" t="s">
        <v>31</v>
      </c>
      <c r="U382" t="s">
        <v>27</v>
      </c>
      <c r="V382" t="s">
        <v>27</v>
      </c>
      <c r="W382" t="s">
        <v>27</v>
      </c>
      <c r="X382" t="s">
        <v>47</v>
      </c>
      <c r="Y382" t="s">
        <v>2530</v>
      </c>
    </row>
    <row r="383" spans="1:25" x14ac:dyDescent="0.25">
      <c r="A383">
        <v>675487</v>
      </c>
      <c r="B383" t="s">
        <v>2531</v>
      </c>
      <c r="C383" t="s">
        <v>2532</v>
      </c>
      <c r="D383">
        <v>4</v>
      </c>
      <c r="F383" t="s">
        <v>2533</v>
      </c>
      <c r="G383" t="e">
        <f>-mab</f>
        <v>#NAME?</v>
      </c>
      <c r="H383" t="s">
        <v>2534</v>
      </c>
      <c r="I383" t="s">
        <v>2535</v>
      </c>
      <c r="K383">
        <v>2003</v>
      </c>
      <c r="O383" t="s">
        <v>99</v>
      </c>
      <c r="P383" t="s">
        <v>27</v>
      </c>
      <c r="Q383" t="s">
        <v>27</v>
      </c>
      <c r="R383" t="s">
        <v>28</v>
      </c>
      <c r="S383" t="s">
        <v>27</v>
      </c>
      <c r="T383" t="s">
        <v>27</v>
      </c>
      <c r="U383" t="s">
        <v>31</v>
      </c>
      <c r="V383" t="s">
        <v>27</v>
      </c>
      <c r="W383" t="s">
        <v>31</v>
      </c>
      <c r="X383" t="s">
        <v>47</v>
      </c>
    </row>
    <row r="384" spans="1:25" x14ac:dyDescent="0.25">
      <c r="A384">
        <v>675617</v>
      </c>
      <c r="B384" t="s">
        <v>2536</v>
      </c>
      <c r="C384" t="s">
        <v>2537</v>
      </c>
      <c r="D384">
        <v>4</v>
      </c>
      <c r="E384" t="s">
        <v>1883</v>
      </c>
      <c r="F384" t="s">
        <v>2538</v>
      </c>
      <c r="G384" t="e">
        <f>-mab</f>
        <v>#NAME?</v>
      </c>
      <c r="H384" t="s">
        <v>98</v>
      </c>
      <c r="I384" t="e">
        <f>-mab</f>
        <v>#NAME?</v>
      </c>
      <c r="J384">
        <v>1996</v>
      </c>
      <c r="K384">
        <v>1998</v>
      </c>
      <c r="L384" t="s">
        <v>2539</v>
      </c>
      <c r="M384" t="s">
        <v>2540</v>
      </c>
      <c r="O384" t="s">
        <v>99</v>
      </c>
      <c r="P384" t="s">
        <v>27</v>
      </c>
      <c r="Q384" t="s">
        <v>27</v>
      </c>
      <c r="R384" t="s">
        <v>28</v>
      </c>
      <c r="S384" t="s">
        <v>27</v>
      </c>
      <c r="T384" t="s">
        <v>27</v>
      </c>
      <c r="U384" t="s">
        <v>31</v>
      </c>
      <c r="V384" t="s">
        <v>27</v>
      </c>
      <c r="W384" t="s">
        <v>31</v>
      </c>
      <c r="X384" t="s">
        <v>47</v>
      </c>
    </row>
    <row r="385" spans="1:25" x14ac:dyDescent="0.25">
      <c r="A385">
        <v>674890</v>
      </c>
      <c r="B385" t="s">
        <v>2541</v>
      </c>
      <c r="C385" t="s">
        <v>2542</v>
      </c>
      <c r="D385">
        <v>4</v>
      </c>
      <c r="F385" t="s">
        <v>2543</v>
      </c>
      <c r="G385" t="e">
        <f>-ium</f>
        <v>#NAME?</v>
      </c>
      <c r="H385" t="s">
        <v>67</v>
      </c>
      <c r="I385" t="e">
        <f>-ium</f>
        <v>#NAME?</v>
      </c>
      <c r="L385" t="s">
        <v>2544</v>
      </c>
      <c r="M385" t="s">
        <v>2545</v>
      </c>
      <c r="N385" t="s">
        <v>2546</v>
      </c>
      <c r="O385" t="s">
        <v>32</v>
      </c>
      <c r="P385" t="s">
        <v>27</v>
      </c>
      <c r="Q385" t="s">
        <v>27</v>
      </c>
      <c r="R385" t="s">
        <v>37</v>
      </c>
      <c r="S385" t="s">
        <v>27</v>
      </c>
      <c r="T385" t="s">
        <v>27</v>
      </c>
      <c r="U385" t="s">
        <v>31</v>
      </c>
      <c r="V385" t="s">
        <v>27</v>
      </c>
      <c r="W385" t="s">
        <v>27</v>
      </c>
      <c r="X385" t="s">
        <v>47</v>
      </c>
      <c r="Y385" t="s">
        <v>2547</v>
      </c>
    </row>
    <row r="386" spans="1:25" x14ac:dyDescent="0.25">
      <c r="A386">
        <v>150451</v>
      </c>
      <c r="B386" t="s">
        <v>2548</v>
      </c>
      <c r="C386" t="s">
        <v>2549</v>
      </c>
      <c r="D386">
        <v>4</v>
      </c>
      <c r="E386" t="s">
        <v>2550</v>
      </c>
      <c r="F386" t="s">
        <v>2551</v>
      </c>
      <c r="G386" t="e">
        <f>-bamate</f>
        <v>#NAME?</v>
      </c>
      <c r="H386" t="s">
        <v>2552</v>
      </c>
      <c r="I386" t="e">
        <f>-bamate</f>
        <v>#NAME?</v>
      </c>
      <c r="J386">
        <v>1992</v>
      </c>
      <c r="K386">
        <v>1993</v>
      </c>
      <c r="L386" t="s">
        <v>2553</v>
      </c>
      <c r="M386" t="s">
        <v>2554</v>
      </c>
      <c r="N386" t="s">
        <v>2555</v>
      </c>
      <c r="O386" t="s">
        <v>32</v>
      </c>
      <c r="P386" t="s">
        <v>31</v>
      </c>
      <c r="Q386" t="s">
        <v>27</v>
      </c>
      <c r="R386" t="s">
        <v>35</v>
      </c>
      <c r="S386" t="s">
        <v>27</v>
      </c>
      <c r="T386" t="s">
        <v>31</v>
      </c>
      <c r="U386" t="s">
        <v>27</v>
      </c>
      <c r="V386" t="s">
        <v>27</v>
      </c>
      <c r="W386" t="s">
        <v>31</v>
      </c>
      <c r="X386" t="s">
        <v>47</v>
      </c>
      <c r="Y386" t="s">
        <v>2556</v>
      </c>
    </row>
    <row r="387" spans="1:25" x14ac:dyDescent="0.25">
      <c r="A387">
        <v>3965</v>
      </c>
      <c r="B387" t="s">
        <v>2558</v>
      </c>
      <c r="C387" t="s">
        <v>2559</v>
      </c>
      <c r="D387">
        <v>4</v>
      </c>
      <c r="E387" t="s">
        <v>2560</v>
      </c>
      <c r="F387" t="s">
        <v>2561</v>
      </c>
      <c r="G387" t="s">
        <v>2033</v>
      </c>
      <c r="H387" t="s">
        <v>2034</v>
      </c>
      <c r="I387" t="s">
        <v>2033</v>
      </c>
      <c r="J387">
        <v>2007</v>
      </c>
      <c r="K387">
        <v>1984</v>
      </c>
      <c r="L387" t="s">
        <v>2562</v>
      </c>
      <c r="M387" t="s">
        <v>2563</v>
      </c>
      <c r="O387" t="s">
        <v>32</v>
      </c>
      <c r="P387" t="s">
        <v>31</v>
      </c>
      <c r="Q387" t="s">
        <v>27</v>
      </c>
      <c r="R387" t="s">
        <v>35</v>
      </c>
      <c r="S387" t="s">
        <v>27</v>
      </c>
      <c r="T387" t="s">
        <v>27</v>
      </c>
      <c r="U387" t="s">
        <v>31</v>
      </c>
      <c r="V387" t="s">
        <v>31</v>
      </c>
      <c r="W387" t="s">
        <v>27</v>
      </c>
      <c r="X387" t="s">
        <v>47</v>
      </c>
      <c r="Y387" t="s">
        <v>2564</v>
      </c>
    </row>
    <row r="388" spans="1:25" x14ac:dyDescent="0.25">
      <c r="A388">
        <v>405366</v>
      </c>
      <c r="B388" t="s">
        <v>2565</v>
      </c>
      <c r="C388" t="s">
        <v>2566</v>
      </c>
      <c r="D388">
        <v>4</v>
      </c>
      <c r="E388" t="s">
        <v>2567</v>
      </c>
      <c r="F388" t="s">
        <v>2568</v>
      </c>
      <c r="G388" t="s">
        <v>114</v>
      </c>
      <c r="H388" t="s">
        <v>115</v>
      </c>
      <c r="I388" t="s">
        <v>114</v>
      </c>
      <c r="J388">
        <v>1992</v>
      </c>
      <c r="K388">
        <v>1995</v>
      </c>
      <c r="L388" t="s">
        <v>2569</v>
      </c>
      <c r="M388" t="s">
        <v>2570</v>
      </c>
      <c r="N388" t="s">
        <v>2571</v>
      </c>
      <c r="O388" t="s">
        <v>32</v>
      </c>
      <c r="P388" t="s">
        <v>31</v>
      </c>
      <c r="Q388" t="s">
        <v>27</v>
      </c>
      <c r="R388" t="s">
        <v>28</v>
      </c>
      <c r="S388" t="s">
        <v>27</v>
      </c>
      <c r="T388" t="s">
        <v>31</v>
      </c>
      <c r="U388" t="s">
        <v>27</v>
      </c>
      <c r="V388" t="s">
        <v>27</v>
      </c>
      <c r="W388" t="s">
        <v>27</v>
      </c>
      <c r="X388" t="s">
        <v>47</v>
      </c>
      <c r="Y388" t="s">
        <v>2572</v>
      </c>
    </row>
    <row r="389" spans="1:25" x14ac:dyDescent="0.25">
      <c r="A389">
        <v>120086</v>
      </c>
      <c r="B389" t="s">
        <v>2573</v>
      </c>
      <c r="C389" t="s">
        <v>2574</v>
      </c>
      <c r="D389">
        <v>4</v>
      </c>
      <c r="E389" t="s">
        <v>2575</v>
      </c>
      <c r="L389" t="s">
        <v>2576</v>
      </c>
      <c r="M389" t="s">
        <v>2577</v>
      </c>
      <c r="O389" t="s">
        <v>26</v>
      </c>
      <c r="P389" t="s">
        <v>31</v>
      </c>
      <c r="Q389" t="s">
        <v>27</v>
      </c>
      <c r="R389" t="s">
        <v>28</v>
      </c>
      <c r="S389" t="s">
        <v>27</v>
      </c>
      <c r="T389" t="s">
        <v>31</v>
      </c>
      <c r="U389" t="s">
        <v>27</v>
      </c>
      <c r="V389" t="s">
        <v>27</v>
      </c>
      <c r="W389" t="s">
        <v>27</v>
      </c>
      <c r="X389" t="s">
        <v>172</v>
      </c>
      <c r="Y389" t="s">
        <v>2578</v>
      </c>
    </row>
    <row r="390" spans="1:25" x14ac:dyDescent="0.25">
      <c r="A390">
        <v>28477</v>
      </c>
      <c r="B390" t="s">
        <v>2580</v>
      </c>
      <c r="C390" t="s">
        <v>2581</v>
      </c>
      <c r="D390">
        <v>4</v>
      </c>
      <c r="E390" t="s">
        <v>2582</v>
      </c>
      <c r="F390" t="s">
        <v>390</v>
      </c>
      <c r="J390">
        <v>1962</v>
      </c>
      <c r="K390">
        <v>1982</v>
      </c>
      <c r="L390" t="s">
        <v>2583</v>
      </c>
      <c r="M390" t="s">
        <v>2584</v>
      </c>
      <c r="N390" t="s">
        <v>104</v>
      </c>
      <c r="O390" t="s">
        <v>32</v>
      </c>
      <c r="P390" t="s">
        <v>31</v>
      </c>
      <c r="Q390" t="s">
        <v>27</v>
      </c>
      <c r="R390" t="s">
        <v>35</v>
      </c>
      <c r="S390" t="s">
        <v>27</v>
      </c>
      <c r="T390" t="s">
        <v>31</v>
      </c>
      <c r="U390" t="s">
        <v>27</v>
      </c>
      <c r="V390" t="s">
        <v>27</v>
      </c>
      <c r="W390" t="s">
        <v>27</v>
      </c>
      <c r="X390" t="s">
        <v>172</v>
      </c>
      <c r="Y390" t="s">
        <v>2585</v>
      </c>
    </row>
    <row r="391" spans="1:25" x14ac:dyDescent="0.25">
      <c r="A391">
        <v>61680</v>
      </c>
      <c r="B391" t="s">
        <v>2587</v>
      </c>
      <c r="C391" t="s">
        <v>2588</v>
      </c>
      <c r="D391">
        <v>4</v>
      </c>
      <c r="E391" t="s">
        <v>2589</v>
      </c>
      <c r="F391" t="s">
        <v>2590</v>
      </c>
      <c r="J391">
        <v>1983</v>
      </c>
      <c r="K391">
        <v>1986</v>
      </c>
      <c r="L391" t="s">
        <v>2591</v>
      </c>
      <c r="M391" t="s">
        <v>2592</v>
      </c>
      <c r="N391" t="s">
        <v>896</v>
      </c>
      <c r="O391" t="s">
        <v>32</v>
      </c>
      <c r="P391" t="s">
        <v>27</v>
      </c>
      <c r="Q391" t="s">
        <v>27</v>
      </c>
      <c r="R391" t="s">
        <v>28</v>
      </c>
      <c r="S391" t="s">
        <v>27</v>
      </c>
      <c r="T391" t="s">
        <v>27</v>
      </c>
      <c r="U391" t="s">
        <v>31</v>
      </c>
      <c r="V391" t="s">
        <v>31</v>
      </c>
      <c r="W391" t="s">
        <v>31</v>
      </c>
      <c r="X391" t="s">
        <v>47</v>
      </c>
      <c r="Y391" t="s">
        <v>2593</v>
      </c>
    </row>
    <row r="392" spans="1:25" x14ac:dyDescent="0.25">
      <c r="A392">
        <v>282991</v>
      </c>
      <c r="B392" t="s">
        <v>2594</v>
      </c>
      <c r="C392" t="s">
        <v>2595</v>
      </c>
      <c r="D392">
        <v>4</v>
      </c>
      <c r="E392" t="s">
        <v>2596</v>
      </c>
      <c r="F392" t="s">
        <v>2597</v>
      </c>
      <c r="G392" t="e">
        <f>-tapide</f>
        <v>#NAME?</v>
      </c>
      <c r="H392" t="s">
        <v>1574</v>
      </c>
      <c r="I392" t="e">
        <f>-tapide</f>
        <v>#NAME?</v>
      </c>
      <c r="J392">
        <v>2009</v>
      </c>
      <c r="K392">
        <v>2012</v>
      </c>
      <c r="L392" t="s">
        <v>2598</v>
      </c>
      <c r="M392" t="s">
        <v>2599</v>
      </c>
      <c r="O392" t="s">
        <v>32</v>
      </c>
      <c r="P392" t="s">
        <v>27</v>
      </c>
      <c r="Q392" t="s">
        <v>27</v>
      </c>
      <c r="R392" t="s">
        <v>35</v>
      </c>
      <c r="S392" t="s">
        <v>27</v>
      </c>
      <c r="T392" t="s">
        <v>31</v>
      </c>
      <c r="U392" t="s">
        <v>27</v>
      </c>
      <c r="V392" t="s">
        <v>27</v>
      </c>
      <c r="W392" t="s">
        <v>31</v>
      </c>
      <c r="X392" t="s">
        <v>47</v>
      </c>
      <c r="Y392" t="s">
        <v>2600</v>
      </c>
    </row>
    <row r="393" spans="1:25" x14ac:dyDescent="0.25">
      <c r="A393">
        <v>508755</v>
      </c>
      <c r="B393" t="s">
        <v>2601</v>
      </c>
      <c r="C393" t="s">
        <v>2602</v>
      </c>
      <c r="D393">
        <v>4</v>
      </c>
      <c r="E393" t="s">
        <v>2603</v>
      </c>
      <c r="F393" t="s">
        <v>396</v>
      </c>
      <c r="G393" t="s">
        <v>85</v>
      </c>
      <c r="H393" t="s">
        <v>86</v>
      </c>
      <c r="I393" t="s">
        <v>85</v>
      </c>
      <c r="J393">
        <v>1979</v>
      </c>
      <c r="K393">
        <v>1982</v>
      </c>
      <c r="L393" t="s">
        <v>2604</v>
      </c>
      <c r="M393" t="s">
        <v>2605</v>
      </c>
      <c r="N393" t="s">
        <v>84</v>
      </c>
      <c r="O393" t="s">
        <v>26</v>
      </c>
      <c r="P393" t="s">
        <v>27</v>
      </c>
      <c r="Q393" t="s">
        <v>27</v>
      </c>
      <c r="R393" t="s">
        <v>28</v>
      </c>
      <c r="S393" t="s">
        <v>27</v>
      </c>
      <c r="T393" t="s">
        <v>27</v>
      </c>
      <c r="U393" t="s">
        <v>31</v>
      </c>
      <c r="V393" t="s">
        <v>27</v>
      </c>
      <c r="W393" t="s">
        <v>27</v>
      </c>
      <c r="X393" t="s">
        <v>172</v>
      </c>
      <c r="Y393" t="s">
        <v>2606</v>
      </c>
    </row>
    <row r="394" spans="1:25" x14ac:dyDescent="0.25">
      <c r="A394">
        <v>49931</v>
      </c>
      <c r="B394" t="s">
        <v>2607</v>
      </c>
      <c r="C394" t="s">
        <v>2608</v>
      </c>
      <c r="D394">
        <v>4</v>
      </c>
      <c r="E394" t="s">
        <v>2609</v>
      </c>
      <c r="F394" t="s">
        <v>2610</v>
      </c>
      <c r="G394" t="e">
        <f>-trexate</f>
        <v>#NAME?</v>
      </c>
      <c r="H394" t="s">
        <v>2611</v>
      </c>
      <c r="I394" t="e">
        <f>-trexate</f>
        <v>#NAME?</v>
      </c>
      <c r="J394">
        <v>1961</v>
      </c>
      <c r="K394">
        <v>1953</v>
      </c>
      <c r="L394" t="s">
        <v>2612</v>
      </c>
      <c r="M394" t="s">
        <v>2613</v>
      </c>
      <c r="N394" t="s">
        <v>167</v>
      </c>
      <c r="O394" t="s">
        <v>26</v>
      </c>
      <c r="P394" t="s">
        <v>27</v>
      </c>
      <c r="Q394" t="s">
        <v>27</v>
      </c>
      <c r="R394" t="s">
        <v>28</v>
      </c>
      <c r="S394" t="s">
        <v>27</v>
      </c>
      <c r="T394" t="s">
        <v>31</v>
      </c>
      <c r="U394" t="s">
        <v>31</v>
      </c>
      <c r="V394" t="s">
        <v>27</v>
      </c>
      <c r="W394" t="s">
        <v>31</v>
      </c>
      <c r="X394" t="s">
        <v>47</v>
      </c>
      <c r="Y394" t="s">
        <v>2614</v>
      </c>
    </row>
    <row r="395" spans="1:25" x14ac:dyDescent="0.25">
      <c r="A395">
        <v>675235</v>
      </c>
      <c r="B395" t="s">
        <v>2615</v>
      </c>
      <c r="C395" t="s">
        <v>2616</v>
      </c>
      <c r="D395">
        <v>4</v>
      </c>
      <c r="E395" t="s">
        <v>2617</v>
      </c>
      <c r="F395" t="s">
        <v>2618</v>
      </c>
      <c r="G395" t="e">
        <f>-cet</f>
        <v>#NAME?</v>
      </c>
      <c r="H395" t="s">
        <v>2619</v>
      </c>
      <c r="I395" t="s">
        <v>2620</v>
      </c>
      <c r="J395">
        <v>2002</v>
      </c>
      <c r="K395">
        <v>2004</v>
      </c>
      <c r="L395" t="s">
        <v>2621</v>
      </c>
      <c r="M395" t="s">
        <v>2622</v>
      </c>
      <c r="O395" t="s">
        <v>32</v>
      </c>
      <c r="P395" t="s">
        <v>27</v>
      </c>
      <c r="Q395" t="s">
        <v>27</v>
      </c>
      <c r="R395" t="s">
        <v>28</v>
      </c>
      <c r="S395" t="s">
        <v>27</v>
      </c>
      <c r="T395" t="s">
        <v>31</v>
      </c>
      <c r="U395" t="s">
        <v>27</v>
      </c>
      <c r="V395" t="s">
        <v>27</v>
      </c>
      <c r="W395" t="s">
        <v>27</v>
      </c>
      <c r="X395" t="s">
        <v>47</v>
      </c>
      <c r="Y395" t="s">
        <v>2623</v>
      </c>
    </row>
    <row r="396" spans="1:25" x14ac:dyDescent="0.25">
      <c r="A396">
        <v>1380067</v>
      </c>
      <c r="B396" t="s">
        <v>2625</v>
      </c>
      <c r="C396" t="s">
        <v>2626</v>
      </c>
      <c r="D396">
        <v>4</v>
      </c>
      <c r="E396" t="s">
        <v>2627</v>
      </c>
      <c r="F396" t="s">
        <v>2628</v>
      </c>
      <c r="G396" t="s">
        <v>635</v>
      </c>
      <c r="H396" t="s">
        <v>636</v>
      </c>
      <c r="I396" t="s">
        <v>635</v>
      </c>
      <c r="J396">
        <v>1966</v>
      </c>
      <c r="K396">
        <v>1968</v>
      </c>
      <c r="N396" t="s">
        <v>198</v>
      </c>
      <c r="O396" t="s">
        <v>26</v>
      </c>
      <c r="P396" t="s">
        <v>31</v>
      </c>
      <c r="Q396" t="s">
        <v>27</v>
      </c>
      <c r="R396" t="s">
        <v>33</v>
      </c>
      <c r="S396" t="s">
        <v>27</v>
      </c>
      <c r="T396" t="s">
        <v>31</v>
      </c>
      <c r="U396" t="s">
        <v>27</v>
      </c>
      <c r="V396" t="s">
        <v>27</v>
      </c>
      <c r="W396" t="s">
        <v>27</v>
      </c>
      <c r="X396" t="s">
        <v>47</v>
      </c>
      <c r="Y396" t="s">
        <v>2629</v>
      </c>
    </row>
    <row r="397" spans="1:25" x14ac:dyDescent="0.25">
      <c r="A397">
        <v>55033</v>
      </c>
      <c r="B397" t="s">
        <v>2630</v>
      </c>
      <c r="C397" t="s">
        <v>2631</v>
      </c>
      <c r="D397">
        <v>4</v>
      </c>
      <c r="E397" t="s">
        <v>2632</v>
      </c>
      <c r="F397" t="s">
        <v>319</v>
      </c>
      <c r="G397" t="e">
        <f>-prost</f>
        <v>#NAME?</v>
      </c>
      <c r="H397" t="s">
        <v>60</v>
      </c>
      <c r="I397" t="e">
        <f>-prost</f>
        <v>#NAME?</v>
      </c>
      <c r="J397">
        <v>1971</v>
      </c>
      <c r="K397">
        <v>1982</v>
      </c>
      <c r="L397" t="s">
        <v>2633</v>
      </c>
      <c r="M397" t="s">
        <v>2634</v>
      </c>
      <c r="N397" t="s">
        <v>2243</v>
      </c>
      <c r="O397" t="s">
        <v>26</v>
      </c>
      <c r="P397" t="s">
        <v>31</v>
      </c>
      <c r="Q397" t="s">
        <v>27</v>
      </c>
      <c r="R397" t="s">
        <v>28</v>
      </c>
      <c r="S397" t="s">
        <v>27</v>
      </c>
      <c r="T397" t="s">
        <v>27</v>
      </c>
      <c r="U397" t="s">
        <v>31</v>
      </c>
      <c r="V397" t="s">
        <v>27</v>
      </c>
      <c r="W397" t="s">
        <v>27</v>
      </c>
      <c r="X397" t="s">
        <v>172</v>
      </c>
      <c r="Y397" t="s">
        <v>2635</v>
      </c>
    </row>
    <row r="398" spans="1:25" x14ac:dyDescent="0.25">
      <c r="A398">
        <v>1449357</v>
      </c>
      <c r="B398" t="s">
        <v>2636</v>
      </c>
      <c r="C398" t="s">
        <v>2637</v>
      </c>
      <c r="D398">
        <v>4</v>
      </c>
      <c r="E398" t="s">
        <v>2638</v>
      </c>
      <c r="F398" t="s">
        <v>432</v>
      </c>
      <c r="J398">
        <v>1971</v>
      </c>
      <c r="K398">
        <v>1976</v>
      </c>
      <c r="N398" t="s">
        <v>293</v>
      </c>
      <c r="O398" t="s">
        <v>32</v>
      </c>
      <c r="P398" t="s">
        <v>27</v>
      </c>
      <c r="Q398" t="s">
        <v>27</v>
      </c>
      <c r="R398" t="s">
        <v>37</v>
      </c>
      <c r="S398" t="s">
        <v>27</v>
      </c>
      <c r="T398" t="s">
        <v>27</v>
      </c>
      <c r="U398" t="s">
        <v>31</v>
      </c>
      <c r="V398" t="s">
        <v>27</v>
      </c>
      <c r="W398" t="s">
        <v>27</v>
      </c>
      <c r="X398" t="s">
        <v>172</v>
      </c>
    </row>
    <row r="399" spans="1:25" x14ac:dyDescent="0.25">
      <c r="A399">
        <v>228121</v>
      </c>
      <c r="B399" t="s">
        <v>2639</v>
      </c>
      <c r="C399" t="s">
        <v>2640</v>
      </c>
      <c r="D399">
        <v>4</v>
      </c>
      <c r="E399" t="s">
        <v>2641</v>
      </c>
      <c r="F399" t="s">
        <v>691</v>
      </c>
      <c r="G399" t="e">
        <f>-vir</f>
        <v>#NAME?</v>
      </c>
      <c r="H399" t="s">
        <v>2519</v>
      </c>
      <c r="I399" t="s">
        <v>2520</v>
      </c>
      <c r="J399">
        <v>1998</v>
      </c>
      <c r="K399">
        <v>1999</v>
      </c>
      <c r="L399" t="s">
        <v>2642</v>
      </c>
      <c r="M399" t="s">
        <v>2643</v>
      </c>
      <c r="O399" t="s">
        <v>32</v>
      </c>
      <c r="P399" t="s">
        <v>31</v>
      </c>
      <c r="Q399" t="s">
        <v>27</v>
      </c>
      <c r="R399" t="s">
        <v>28</v>
      </c>
      <c r="S399" t="s">
        <v>31</v>
      </c>
      <c r="T399" t="s">
        <v>31</v>
      </c>
      <c r="U399" t="s">
        <v>27</v>
      </c>
      <c r="V399" t="s">
        <v>27</v>
      </c>
      <c r="W399" t="s">
        <v>27</v>
      </c>
      <c r="X399" t="s">
        <v>47</v>
      </c>
      <c r="Y399" t="s">
        <v>2644</v>
      </c>
    </row>
    <row r="400" spans="1:25" x14ac:dyDescent="0.25">
      <c r="A400">
        <v>421208</v>
      </c>
      <c r="B400" t="s">
        <v>2646</v>
      </c>
      <c r="C400" t="s">
        <v>2647</v>
      </c>
      <c r="D400">
        <v>4</v>
      </c>
      <c r="F400" t="s">
        <v>2648</v>
      </c>
      <c r="G400" t="e">
        <f>-uracil</f>
        <v>#NAME?</v>
      </c>
      <c r="H400" t="s">
        <v>2649</v>
      </c>
      <c r="I400" t="e">
        <f>-uracil</f>
        <v>#NAME?</v>
      </c>
      <c r="K400">
        <v>1947</v>
      </c>
      <c r="L400" t="s">
        <v>2650</v>
      </c>
      <c r="M400" t="s">
        <v>2651</v>
      </c>
      <c r="N400" t="s">
        <v>1504</v>
      </c>
      <c r="O400" t="s">
        <v>26</v>
      </c>
      <c r="P400" t="s">
        <v>31</v>
      </c>
      <c r="Q400" t="s">
        <v>27</v>
      </c>
      <c r="R400" t="s">
        <v>35</v>
      </c>
      <c r="S400" t="s">
        <v>27</v>
      </c>
      <c r="T400" t="s">
        <v>31</v>
      </c>
      <c r="U400" t="s">
        <v>27</v>
      </c>
      <c r="V400" t="s">
        <v>27</v>
      </c>
      <c r="W400" t="s">
        <v>31</v>
      </c>
      <c r="X400" t="s">
        <v>47</v>
      </c>
      <c r="Y400" t="s">
        <v>2652</v>
      </c>
    </row>
    <row r="401" spans="1:25" x14ac:dyDescent="0.25">
      <c r="A401">
        <v>520664</v>
      </c>
      <c r="B401" t="s">
        <v>2653</v>
      </c>
      <c r="C401" t="s">
        <v>2654</v>
      </c>
      <c r="D401">
        <v>4</v>
      </c>
      <c r="E401" t="s">
        <v>2655</v>
      </c>
      <c r="F401" t="s">
        <v>2656</v>
      </c>
      <c r="G401" t="e">
        <f>-zomib</f>
        <v>#NAME?</v>
      </c>
      <c r="H401" t="s">
        <v>2657</v>
      </c>
      <c r="I401" t="e">
        <f>-zomib</f>
        <v>#NAME?</v>
      </c>
      <c r="J401">
        <v>2006</v>
      </c>
      <c r="K401">
        <v>2009</v>
      </c>
      <c r="O401" t="s">
        <v>40</v>
      </c>
      <c r="P401" t="s">
        <v>27</v>
      </c>
      <c r="Q401" t="s">
        <v>27</v>
      </c>
      <c r="R401" t="s">
        <v>28</v>
      </c>
      <c r="S401" t="s">
        <v>27</v>
      </c>
      <c r="T401" t="s">
        <v>27</v>
      </c>
      <c r="U401" t="s">
        <v>31</v>
      </c>
      <c r="V401" t="s">
        <v>27</v>
      </c>
      <c r="W401" t="s">
        <v>27</v>
      </c>
      <c r="X401" t="s">
        <v>47</v>
      </c>
      <c r="Y401" t="s">
        <v>2658</v>
      </c>
    </row>
    <row r="402" spans="1:25" x14ac:dyDescent="0.25">
      <c r="A402">
        <v>674544</v>
      </c>
      <c r="B402" t="s">
        <v>2659</v>
      </c>
      <c r="C402" t="s">
        <v>2660</v>
      </c>
      <c r="D402">
        <v>4</v>
      </c>
      <c r="E402" t="s">
        <v>2661</v>
      </c>
      <c r="F402" t="s">
        <v>1091</v>
      </c>
      <c r="G402" t="s">
        <v>2662</v>
      </c>
      <c r="H402" t="s">
        <v>2663</v>
      </c>
      <c r="I402" t="s">
        <v>2662</v>
      </c>
      <c r="J402">
        <v>1990</v>
      </c>
      <c r="K402">
        <v>1992</v>
      </c>
      <c r="L402" t="s">
        <v>2664</v>
      </c>
      <c r="M402" t="s">
        <v>2665</v>
      </c>
      <c r="N402" t="s">
        <v>360</v>
      </c>
      <c r="O402" t="s">
        <v>32</v>
      </c>
      <c r="P402" t="s">
        <v>27</v>
      </c>
      <c r="Q402" t="s">
        <v>27</v>
      </c>
      <c r="R402" t="s">
        <v>37</v>
      </c>
      <c r="S402" t="s">
        <v>27</v>
      </c>
      <c r="T402" t="s">
        <v>27</v>
      </c>
      <c r="U402" t="s">
        <v>31</v>
      </c>
      <c r="V402" t="s">
        <v>27</v>
      </c>
      <c r="W402" t="s">
        <v>31</v>
      </c>
      <c r="X402" t="s">
        <v>47</v>
      </c>
    </row>
    <row r="403" spans="1:25" x14ac:dyDescent="0.25">
      <c r="A403">
        <v>675777</v>
      </c>
      <c r="B403" t="s">
        <v>2666</v>
      </c>
      <c r="C403" t="s">
        <v>2667</v>
      </c>
      <c r="D403">
        <v>4</v>
      </c>
      <c r="E403" t="s">
        <v>2668</v>
      </c>
      <c r="G403" t="e">
        <f>-ase</f>
        <v>#NAME?</v>
      </c>
      <c r="H403" t="s">
        <v>620</v>
      </c>
      <c r="I403" t="e">
        <f>-ase</f>
        <v>#NAME?</v>
      </c>
      <c r="J403">
        <v>2002</v>
      </c>
      <c r="K403">
        <v>2006</v>
      </c>
      <c r="L403" t="s">
        <v>2669</v>
      </c>
      <c r="M403" t="s">
        <v>2670</v>
      </c>
      <c r="O403" t="s">
        <v>621</v>
      </c>
      <c r="P403" t="s">
        <v>27</v>
      </c>
      <c r="Q403" t="s">
        <v>27</v>
      </c>
      <c r="R403" t="s">
        <v>28</v>
      </c>
      <c r="S403" t="s">
        <v>27</v>
      </c>
      <c r="T403" t="s">
        <v>27</v>
      </c>
      <c r="U403" t="s">
        <v>31</v>
      </c>
      <c r="V403" t="s">
        <v>27</v>
      </c>
      <c r="W403" t="s">
        <v>31</v>
      </c>
      <c r="X403" t="s">
        <v>172</v>
      </c>
    </row>
    <row r="404" spans="1:25" x14ac:dyDescent="0.25">
      <c r="A404">
        <v>675625</v>
      </c>
      <c r="B404" t="s">
        <v>2671</v>
      </c>
      <c r="C404" t="s">
        <v>2672</v>
      </c>
      <c r="D404">
        <v>4</v>
      </c>
      <c r="F404" t="s">
        <v>2673</v>
      </c>
      <c r="G404" t="s">
        <v>48</v>
      </c>
      <c r="H404" t="s">
        <v>49</v>
      </c>
      <c r="I404" t="s">
        <v>48</v>
      </c>
      <c r="J404">
        <v>2005</v>
      </c>
      <c r="K404">
        <v>2006</v>
      </c>
      <c r="O404" t="s">
        <v>37</v>
      </c>
      <c r="P404" t="s">
        <v>27</v>
      </c>
      <c r="Q404" t="s">
        <v>27</v>
      </c>
      <c r="R404" t="s">
        <v>28</v>
      </c>
      <c r="S404" t="s">
        <v>27</v>
      </c>
      <c r="T404" t="s">
        <v>27</v>
      </c>
      <c r="U404" t="s">
        <v>27</v>
      </c>
      <c r="V404" t="s">
        <v>31</v>
      </c>
      <c r="W404" t="s">
        <v>27</v>
      </c>
      <c r="X404" t="s">
        <v>580</v>
      </c>
    </row>
    <row r="405" spans="1:25" x14ac:dyDescent="0.25">
      <c r="A405">
        <v>13756</v>
      </c>
      <c r="B405" t="s">
        <v>2674</v>
      </c>
      <c r="C405" t="s">
        <v>2675</v>
      </c>
      <c r="D405">
        <v>4</v>
      </c>
      <c r="E405" t="s">
        <v>2676</v>
      </c>
      <c r="F405" t="s">
        <v>371</v>
      </c>
      <c r="G405" t="e">
        <f>-olol</f>
        <v>#NAME?</v>
      </c>
      <c r="H405" t="s">
        <v>87</v>
      </c>
      <c r="I405" t="e">
        <f>-olol</f>
        <v>#NAME?</v>
      </c>
      <c r="J405">
        <v>1968</v>
      </c>
      <c r="K405">
        <v>1983</v>
      </c>
      <c r="L405" t="s">
        <v>2677</v>
      </c>
      <c r="M405" t="s">
        <v>2678</v>
      </c>
      <c r="N405" t="s">
        <v>713</v>
      </c>
      <c r="O405" t="s">
        <v>32</v>
      </c>
      <c r="P405" t="s">
        <v>31</v>
      </c>
      <c r="Q405" t="s">
        <v>27</v>
      </c>
      <c r="R405" t="s">
        <v>33</v>
      </c>
      <c r="S405" t="s">
        <v>27</v>
      </c>
      <c r="T405" t="s">
        <v>31</v>
      </c>
      <c r="U405" t="s">
        <v>27</v>
      </c>
      <c r="V405" t="s">
        <v>27</v>
      </c>
      <c r="W405" t="s">
        <v>27</v>
      </c>
      <c r="X405" t="s">
        <v>172</v>
      </c>
      <c r="Y405" t="s">
        <v>2679</v>
      </c>
    </row>
    <row r="406" spans="1:25" x14ac:dyDescent="0.25">
      <c r="A406">
        <v>7501</v>
      </c>
      <c r="B406" t="s">
        <v>2680</v>
      </c>
      <c r="C406" t="s">
        <v>2681</v>
      </c>
      <c r="D406">
        <v>4</v>
      </c>
      <c r="E406" t="s">
        <v>2682</v>
      </c>
      <c r="F406" t="s">
        <v>2683</v>
      </c>
      <c r="G406" t="e">
        <f>-tecan</f>
        <v>#NAME?</v>
      </c>
      <c r="H406" t="s">
        <v>1775</v>
      </c>
      <c r="I406" t="e">
        <f>-tecan</f>
        <v>#NAME?</v>
      </c>
      <c r="J406">
        <v>1990</v>
      </c>
      <c r="K406">
        <v>1996</v>
      </c>
      <c r="L406" t="s">
        <v>2684</v>
      </c>
      <c r="M406" t="s">
        <v>2685</v>
      </c>
      <c r="N406" t="s">
        <v>2686</v>
      </c>
      <c r="O406" t="s">
        <v>26</v>
      </c>
      <c r="P406" t="s">
        <v>31</v>
      </c>
      <c r="Q406" t="s">
        <v>27</v>
      </c>
      <c r="R406" t="s">
        <v>28</v>
      </c>
      <c r="S406" t="s">
        <v>27</v>
      </c>
      <c r="T406" t="s">
        <v>31</v>
      </c>
      <c r="U406" t="s">
        <v>31</v>
      </c>
      <c r="V406" t="s">
        <v>27</v>
      </c>
      <c r="W406" t="s">
        <v>31</v>
      </c>
      <c r="X406" t="s">
        <v>47</v>
      </c>
      <c r="Y406" t="s">
        <v>2687</v>
      </c>
    </row>
    <row r="407" spans="1:25" x14ac:dyDescent="0.25">
      <c r="A407">
        <v>360723</v>
      </c>
      <c r="B407" t="s">
        <v>2688</v>
      </c>
      <c r="C407" t="s">
        <v>2689</v>
      </c>
      <c r="D407">
        <v>4</v>
      </c>
      <c r="E407" t="s">
        <v>2690</v>
      </c>
      <c r="F407" t="s">
        <v>2691</v>
      </c>
      <c r="G407" t="e">
        <f>-gliptin</f>
        <v>#NAME?</v>
      </c>
      <c r="H407" t="s">
        <v>305</v>
      </c>
      <c r="I407" t="e">
        <f>-gliptin</f>
        <v>#NAME?</v>
      </c>
      <c r="J407">
        <v>2007</v>
      </c>
      <c r="K407">
        <v>2009</v>
      </c>
      <c r="L407" t="s">
        <v>2692</v>
      </c>
      <c r="M407" t="s">
        <v>2693</v>
      </c>
      <c r="O407" t="s">
        <v>32</v>
      </c>
      <c r="P407" t="s">
        <v>31</v>
      </c>
      <c r="Q407" t="s">
        <v>27</v>
      </c>
      <c r="R407" t="s">
        <v>33</v>
      </c>
      <c r="S407" t="s">
        <v>27</v>
      </c>
      <c r="T407" t="s">
        <v>31</v>
      </c>
      <c r="U407" t="s">
        <v>27</v>
      </c>
      <c r="V407" t="s">
        <v>27</v>
      </c>
      <c r="W407" t="s">
        <v>27</v>
      </c>
      <c r="X407" t="s">
        <v>47</v>
      </c>
      <c r="Y407" t="s">
        <v>2694</v>
      </c>
    </row>
    <row r="408" spans="1:25" x14ac:dyDescent="0.25">
      <c r="A408">
        <v>16759</v>
      </c>
      <c r="B408" t="s">
        <v>2695</v>
      </c>
      <c r="C408" t="s">
        <v>2696</v>
      </c>
      <c r="D408">
        <v>4</v>
      </c>
      <c r="E408" t="s">
        <v>2697</v>
      </c>
      <c r="F408" t="s">
        <v>2698</v>
      </c>
      <c r="G408" t="e">
        <f>-prilat</f>
        <v>#NAME?</v>
      </c>
      <c r="H408" t="s">
        <v>377</v>
      </c>
      <c r="I408" t="e">
        <f>-prilat</f>
        <v>#NAME?</v>
      </c>
      <c r="J408">
        <v>1984</v>
      </c>
      <c r="K408">
        <v>1988</v>
      </c>
      <c r="N408" t="s">
        <v>104</v>
      </c>
      <c r="O408" t="s">
        <v>32</v>
      </c>
      <c r="P408" t="s">
        <v>31</v>
      </c>
      <c r="Q408" t="s">
        <v>27</v>
      </c>
      <c r="R408" t="s">
        <v>28</v>
      </c>
      <c r="S408" t="s">
        <v>27</v>
      </c>
      <c r="T408" t="s">
        <v>27</v>
      </c>
      <c r="U408" t="s">
        <v>31</v>
      </c>
      <c r="V408" t="s">
        <v>27</v>
      </c>
      <c r="W408" t="s">
        <v>31</v>
      </c>
      <c r="X408" t="s">
        <v>47</v>
      </c>
      <c r="Y408" t="s">
        <v>2699</v>
      </c>
    </row>
    <row r="409" spans="1:25" x14ac:dyDescent="0.25">
      <c r="A409">
        <v>1285394</v>
      </c>
      <c r="B409" t="s">
        <v>2700</v>
      </c>
      <c r="C409" t="s">
        <v>2701</v>
      </c>
      <c r="D409">
        <v>4</v>
      </c>
      <c r="E409" t="s">
        <v>2702</v>
      </c>
      <c r="F409" t="s">
        <v>304</v>
      </c>
      <c r="G409" t="e">
        <f>-prost</f>
        <v>#NAME?</v>
      </c>
      <c r="H409" t="s">
        <v>60</v>
      </c>
      <c r="I409" t="e">
        <f>-prost</f>
        <v>#NAME?</v>
      </c>
      <c r="J409">
        <v>2010</v>
      </c>
      <c r="K409">
        <v>2012</v>
      </c>
      <c r="L409" t="s">
        <v>2703</v>
      </c>
      <c r="M409" t="s">
        <v>2704</v>
      </c>
      <c r="O409" t="s">
        <v>26</v>
      </c>
      <c r="P409" t="s">
        <v>31</v>
      </c>
      <c r="Q409" t="s">
        <v>27</v>
      </c>
      <c r="R409" t="s">
        <v>28</v>
      </c>
      <c r="S409" t="s">
        <v>31</v>
      </c>
      <c r="T409" t="s">
        <v>27</v>
      </c>
      <c r="U409" t="s">
        <v>27</v>
      </c>
      <c r="V409" t="s">
        <v>31</v>
      </c>
      <c r="W409" t="s">
        <v>27</v>
      </c>
      <c r="X409" t="s">
        <v>47</v>
      </c>
      <c r="Y409" t="s">
        <v>2705</v>
      </c>
    </row>
    <row r="410" spans="1:25" x14ac:dyDescent="0.25">
      <c r="A410">
        <v>438486</v>
      </c>
      <c r="B410" t="s">
        <v>2707</v>
      </c>
      <c r="C410" t="s">
        <v>2708</v>
      </c>
      <c r="D410">
        <v>4</v>
      </c>
      <c r="F410" t="s">
        <v>296</v>
      </c>
      <c r="G410" t="e">
        <f>-cycline</f>
        <v>#NAME?</v>
      </c>
      <c r="H410" t="s">
        <v>1056</v>
      </c>
      <c r="I410" t="e">
        <f>-cycline</f>
        <v>#NAME?</v>
      </c>
      <c r="K410">
        <v>1950</v>
      </c>
      <c r="L410" t="s">
        <v>2709</v>
      </c>
      <c r="M410" t="s">
        <v>2710</v>
      </c>
      <c r="N410" t="s">
        <v>2711</v>
      </c>
      <c r="O410" t="s">
        <v>26</v>
      </c>
      <c r="P410" t="s">
        <v>27</v>
      </c>
      <c r="Q410" t="s">
        <v>27</v>
      </c>
      <c r="R410" t="s">
        <v>28</v>
      </c>
      <c r="S410" t="s">
        <v>27</v>
      </c>
      <c r="T410" t="s">
        <v>27</v>
      </c>
      <c r="U410" t="s">
        <v>27</v>
      </c>
      <c r="V410" t="s">
        <v>31</v>
      </c>
      <c r="W410" t="s">
        <v>27</v>
      </c>
      <c r="X410" t="s">
        <v>172</v>
      </c>
      <c r="Y410" t="s">
        <v>2712</v>
      </c>
    </row>
    <row r="411" spans="1:25" x14ac:dyDescent="0.25">
      <c r="A411">
        <v>1369610</v>
      </c>
      <c r="B411" t="s">
        <v>2714</v>
      </c>
      <c r="C411" t="s">
        <v>2715</v>
      </c>
      <c r="D411">
        <v>4</v>
      </c>
      <c r="E411" t="s">
        <v>2716</v>
      </c>
      <c r="F411" t="s">
        <v>2717</v>
      </c>
      <c r="G411" t="e">
        <f>-plasmin</f>
        <v>#NAME?</v>
      </c>
      <c r="H411" t="s">
        <v>2718</v>
      </c>
      <c r="I411" t="e">
        <f>-plasmin</f>
        <v>#NAME?</v>
      </c>
      <c r="J411">
        <v>2009</v>
      </c>
      <c r="K411">
        <v>2010</v>
      </c>
      <c r="O411" t="s">
        <v>37</v>
      </c>
      <c r="P411" t="s">
        <v>27</v>
      </c>
      <c r="Q411" t="s">
        <v>27</v>
      </c>
      <c r="R411" t="s">
        <v>28</v>
      </c>
      <c r="S411" t="s">
        <v>27</v>
      </c>
      <c r="T411" t="s">
        <v>27</v>
      </c>
      <c r="U411" t="s">
        <v>31</v>
      </c>
      <c r="V411" t="s">
        <v>27</v>
      </c>
      <c r="W411" t="s">
        <v>27</v>
      </c>
      <c r="X411" t="s">
        <v>47</v>
      </c>
    </row>
    <row r="412" spans="1:25" x14ac:dyDescent="0.25">
      <c r="A412">
        <v>1450253</v>
      </c>
      <c r="B412" t="s">
        <v>2729</v>
      </c>
      <c r="C412" t="s">
        <v>2730</v>
      </c>
      <c r="D412">
        <v>4</v>
      </c>
      <c r="E412" t="s">
        <v>2731</v>
      </c>
      <c r="F412" t="s">
        <v>371</v>
      </c>
      <c r="G412" t="s">
        <v>610</v>
      </c>
      <c r="H412" t="s">
        <v>650</v>
      </c>
      <c r="I412" t="e">
        <f>-stat- (-vastatin)</f>
        <v>#NAME?</v>
      </c>
      <c r="J412">
        <v>1989</v>
      </c>
      <c r="K412">
        <v>1993</v>
      </c>
      <c r="L412" t="s">
        <v>2732</v>
      </c>
      <c r="M412" t="s">
        <v>2733</v>
      </c>
      <c r="N412" t="s">
        <v>2734</v>
      </c>
      <c r="O412" t="s">
        <v>32</v>
      </c>
      <c r="P412" t="s">
        <v>31</v>
      </c>
      <c r="Q412" t="s">
        <v>27</v>
      </c>
      <c r="R412" t="s">
        <v>33</v>
      </c>
      <c r="S412" t="s">
        <v>27</v>
      </c>
      <c r="T412" t="s">
        <v>31</v>
      </c>
      <c r="U412" t="s">
        <v>27</v>
      </c>
      <c r="V412" t="s">
        <v>27</v>
      </c>
      <c r="W412" t="s">
        <v>27</v>
      </c>
      <c r="X412" t="s">
        <v>47</v>
      </c>
      <c r="Y412" t="s">
        <v>2735</v>
      </c>
    </row>
    <row r="413" spans="1:25" x14ac:dyDescent="0.25">
      <c r="A413">
        <v>675424</v>
      </c>
      <c r="B413" t="s">
        <v>2736</v>
      </c>
      <c r="C413" t="s">
        <v>2737</v>
      </c>
      <c r="D413">
        <v>4</v>
      </c>
      <c r="F413" t="s">
        <v>2738</v>
      </c>
      <c r="G413" t="e">
        <f>-tide</f>
        <v>#NAME?</v>
      </c>
      <c r="H413" t="s">
        <v>1222</v>
      </c>
      <c r="I413" t="s">
        <v>1223</v>
      </c>
      <c r="J413">
        <v>1974</v>
      </c>
      <c r="K413">
        <v>1978</v>
      </c>
      <c r="N413" t="s">
        <v>2739</v>
      </c>
      <c r="O413" t="s">
        <v>40</v>
      </c>
      <c r="P413" t="s">
        <v>27</v>
      </c>
      <c r="Q413" t="s">
        <v>27</v>
      </c>
      <c r="R413" t="s">
        <v>28</v>
      </c>
      <c r="S413" t="s">
        <v>27</v>
      </c>
      <c r="T413" t="s">
        <v>27</v>
      </c>
      <c r="U413" t="s">
        <v>31</v>
      </c>
      <c r="V413" t="s">
        <v>27</v>
      </c>
      <c r="W413" t="s">
        <v>27</v>
      </c>
      <c r="X413" t="s">
        <v>172</v>
      </c>
    </row>
    <row r="414" spans="1:25" x14ac:dyDescent="0.25">
      <c r="A414">
        <v>675581</v>
      </c>
      <c r="B414" t="s">
        <v>2740</v>
      </c>
      <c r="C414" t="s">
        <v>2741</v>
      </c>
      <c r="D414">
        <v>4</v>
      </c>
      <c r="E414" t="s">
        <v>2742</v>
      </c>
      <c r="F414" t="s">
        <v>2743</v>
      </c>
      <c r="G414" t="e">
        <f>-mab</f>
        <v>#NAME?</v>
      </c>
      <c r="H414" t="s">
        <v>98</v>
      </c>
      <c r="I414" t="e">
        <f>-mab</f>
        <v>#NAME?</v>
      </c>
      <c r="K414">
        <v>1998</v>
      </c>
      <c r="L414" t="s">
        <v>2744</v>
      </c>
      <c r="M414" t="s">
        <v>2745</v>
      </c>
      <c r="O414" t="s">
        <v>99</v>
      </c>
      <c r="P414" t="s">
        <v>27</v>
      </c>
      <c r="Q414" t="s">
        <v>27</v>
      </c>
      <c r="R414" t="s">
        <v>28</v>
      </c>
      <c r="S414" t="s">
        <v>27</v>
      </c>
      <c r="T414" t="s">
        <v>27</v>
      </c>
      <c r="U414" t="s">
        <v>31</v>
      </c>
      <c r="V414" t="s">
        <v>27</v>
      </c>
      <c r="W414" t="s">
        <v>31</v>
      </c>
      <c r="X414" t="s">
        <v>47</v>
      </c>
    </row>
    <row r="415" spans="1:25" x14ac:dyDescent="0.25">
      <c r="A415">
        <v>80965</v>
      </c>
      <c r="B415" t="s">
        <v>2749</v>
      </c>
      <c r="C415" t="s">
        <v>2750</v>
      </c>
      <c r="D415">
        <v>4</v>
      </c>
      <c r="E415" t="s">
        <v>2751</v>
      </c>
      <c r="F415" t="s">
        <v>2752</v>
      </c>
      <c r="G415" t="e">
        <f>-pidem</f>
        <v>#NAME?</v>
      </c>
      <c r="H415" t="s">
        <v>1777</v>
      </c>
      <c r="I415" t="e">
        <f>-pidem</f>
        <v>#NAME?</v>
      </c>
      <c r="J415">
        <v>1987</v>
      </c>
      <c r="K415">
        <v>1992</v>
      </c>
      <c r="L415" t="s">
        <v>2753</v>
      </c>
      <c r="M415" t="s">
        <v>2754</v>
      </c>
      <c r="N415" t="s">
        <v>125</v>
      </c>
      <c r="O415" t="s">
        <v>32</v>
      </c>
      <c r="P415" t="s">
        <v>31</v>
      </c>
      <c r="Q415" t="s">
        <v>27</v>
      </c>
      <c r="R415" t="s">
        <v>35</v>
      </c>
      <c r="S415" t="s">
        <v>27</v>
      </c>
      <c r="T415" t="s">
        <v>31</v>
      </c>
      <c r="U415" t="s">
        <v>27</v>
      </c>
      <c r="V415" t="s">
        <v>31</v>
      </c>
      <c r="W415" t="s">
        <v>31</v>
      </c>
      <c r="X415" t="s">
        <v>47</v>
      </c>
      <c r="Y415" t="s">
        <v>2755</v>
      </c>
    </row>
    <row r="416" spans="1:25" x14ac:dyDescent="0.25">
      <c r="A416">
        <v>21523</v>
      </c>
      <c r="B416" t="s">
        <v>2758</v>
      </c>
      <c r="C416" t="s">
        <v>2759</v>
      </c>
      <c r="D416">
        <v>4</v>
      </c>
      <c r="E416" t="s">
        <v>2760</v>
      </c>
      <c r="F416" t="s">
        <v>2022</v>
      </c>
      <c r="G416" t="e">
        <f>-ast</f>
        <v>#NAME?</v>
      </c>
      <c r="H416" t="s">
        <v>2761</v>
      </c>
      <c r="I416" t="s">
        <v>2762</v>
      </c>
      <c r="J416">
        <v>1995</v>
      </c>
      <c r="K416">
        <v>1996</v>
      </c>
      <c r="L416" t="s">
        <v>2763</v>
      </c>
      <c r="M416" t="s">
        <v>2764</v>
      </c>
      <c r="N416" t="s">
        <v>2765</v>
      </c>
      <c r="O416" t="s">
        <v>32</v>
      </c>
      <c r="P416" t="s">
        <v>27</v>
      </c>
      <c r="Q416" t="s">
        <v>27</v>
      </c>
      <c r="R416" t="s">
        <v>35</v>
      </c>
      <c r="S416" t="s">
        <v>27</v>
      </c>
      <c r="T416" t="s">
        <v>31</v>
      </c>
      <c r="U416" t="s">
        <v>27</v>
      </c>
      <c r="V416" t="s">
        <v>27</v>
      </c>
      <c r="W416" t="s">
        <v>27</v>
      </c>
      <c r="X416" t="s">
        <v>47</v>
      </c>
      <c r="Y416" t="s">
        <v>2766</v>
      </c>
    </row>
    <row r="417" spans="1:25" x14ac:dyDescent="0.25">
      <c r="A417">
        <v>9495</v>
      </c>
      <c r="B417" t="s">
        <v>2767</v>
      </c>
      <c r="C417" t="s">
        <v>2768</v>
      </c>
      <c r="D417">
        <v>4</v>
      </c>
      <c r="E417" t="s">
        <v>2769</v>
      </c>
      <c r="F417" t="s">
        <v>2770</v>
      </c>
      <c r="G417" t="s">
        <v>610</v>
      </c>
      <c r="H417" t="s">
        <v>650</v>
      </c>
      <c r="I417" t="e">
        <f>-stat- (-vastatin)</f>
        <v>#NAME?</v>
      </c>
      <c r="J417">
        <v>1987</v>
      </c>
      <c r="K417">
        <v>1987</v>
      </c>
      <c r="L417" t="s">
        <v>2771</v>
      </c>
      <c r="M417" t="s">
        <v>2772</v>
      </c>
      <c r="N417" t="s">
        <v>2734</v>
      </c>
      <c r="O417" t="s">
        <v>26</v>
      </c>
      <c r="P417" t="s">
        <v>31</v>
      </c>
      <c r="Q417" t="s">
        <v>27</v>
      </c>
      <c r="R417" t="s">
        <v>28</v>
      </c>
      <c r="S417" t="s">
        <v>27</v>
      </c>
      <c r="T417" t="s">
        <v>31</v>
      </c>
      <c r="U417" t="s">
        <v>27</v>
      </c>
      <c r="V417" t="s">
        <v>27</v>
      </c>
      <c r="W417" t="s">
        <v>27</v>
      </c>
      <c r="X417" t="s">
        <v>47</v>
      </c>
      <c r="Y417" t="s">
        <v>2773</v>
      </c>
    </row>
    <row r="418" spans="1:25" x14ac:dyDescent="0.25">
      <c r="A418">
        <v>397524</v>
      </c>
      <c r="B418" t="s">
        <v>2774</v>
      </c>
      <c r="C418" t="s">
        <v>2775</v>
      </c>
      <c r="D418">
        <v>4</v>
      </c>
      <c r="E418" t="s">
        <v>2776</v>
      </c>
      <c r="F418" t="s">
        <v>828</v>
      </c>
      <c r="G418" t="e">
        <f>-xaban</f>
        <v>#NAME?</v>
      </c>
      <c r="H418" t="s">
        <v>206</v>
      </c>
      <c r="I418" t="e">
        <f>-xaban</f>
        <v>#NAME?</v>
      </c>
      <c r="J418">
        <v>2005</v>
      </c>
      <c r="K418">
        <v>2012</v>
      </c>
      <c r="L418" t="s">
        <v>2777</v>
      </c>
      <c r="M418" t="s">
        <v>2778</v>
      </c>
      <c r="O418" t="s">
        <v>32</v>
      </c>
      <c r="P418" t="s">
        <v>31</v>
      </c>
      <c r="Q418" t="s">
        <v>27</v>
      </c>
      <c r="R418" t="s">
        <v>35</v>
      </c>
      <c r="S418" t="s">
        <v>27</v>
      </c>
      <c r="T418" t="s">
        <v>31</v>
      </c>
      <c r="U418" t="s">
        <v>27</v>
      </c>
      <c r="V418" t="s">
        <v>27</v>
      </c>
      <c r="W418" t="s">
        <v>31</v>
      </c>
      <c r="X418" t="s">
        <v>47</v>
      </c>
      <c r="Y418" t="s">
        <v>2779</v>
      </c>
    </row>
    <row r="419" spans="1:25" x14ac:dyDescent="0.25">
      <c r="A419">
        <v>317124</v>
      </c>
      <c r="B419" t="s">
        <v>2780</v>
      </c>
      <c r="C419" t="s">
        <v>2781</v>
      </c>
      <c r="D419">
        <v>4</v>
      </c>
      <c r="E419" t="s">
        <v>2782</v>
      </c>
      <c r="F419" t="s">
        <v>2783</v>
      </c>
      <c r="G419" t="e">
        <f>-nil</f>
        <v>#NAME?</v>
      </c>
      <c r="H419" t="s">
        <v>75</v>
      </c>
      <c r="I419" t="e">
        <f>-nil</f>
        <v>#NAME?</v>
      </c>
      <c r="J419">
        <v>1994</v>
      </c>
      <c r="K419">
        <v>1998</v>
      </c>
      <c r="L419" t="s">
        <v>2784</v>
      </c>
      <c r="M419" t="s">
        <v>2785</v>
      </c>
      <c r="N419" t="s">
        <v>2786</v>
      </c>
      <c r="O419" t="s">
        <v>32</v>
      </c>
      <c r="P419" t="s">
        <v>31</v>
      </c>
      <c r="Q419" t="s">
        <v>27</v>
      </c>
      <c r="R419" t="s">
        <v>33</v>
      </c>
      <c r="S419" t="s">
        <v>27</v>
      </c>
      <c r="T419" t="s">
        <v>31</v>
      </c>
      <c r="U419" t="s">
        <v>27</v>
      </c>
      <c r="V419" t="s">
        <v>27</v>
      </c>
      <c r="W419" t="s">
        <v>31</v>
      </c>
      <c r="X419" t="s">
        <v>47</v>
      </c>
      <c r="Y419" t="s">
        <v>2787</v>
      </c>
    </row>
    <row r="420" spans="1:25" x14ac:dyDescent="0.25">
      <c r="A420">
        <v>673030</v>
      </c>
      <c r="B420" t="s">
        <v>2788</v>
      </c>
      <c r="C420" t="s">
        <v>2789</v>
      </c>
      <c r="D420">
        <v>4</v>
      </c>
      <c r="E420" t="s">
        <v>2790</v>
      </c>
      <c r="F420" t="s">
        <v>2791</v>
      </c>
      <c r="G420" t="e">
        <f>-ium</f>
        <v>#NAME?</v>
      </c>
      <c r="H420" t="s">
        <v>67</v>
      </c>
      <c r="I420" t="e">
        <f>-ium</f>
        <v>#NAME?</v>
      </c>
      <c r="J420">
        <v>1976</v>
      </c>
      <c r="K420">
        <v>1986</v>
      </c>
      <c r="L420" t="s">
        <v>2792</v>
      </c>
      <c r="M420" t="s">
        <v>2793</v>
      </c>
      <c r="N420" t="s">
        <v>2794</v>
      </c>
      <c r="O420" t="s">
        <v>32</v>
      </c>
      <c r="P420" t="s">
        <v>31</v>
      </c>
      <c r="Q420" t="s">
        <v>27</v>
      </c>
      <c r="R420" t="s">
        <v>35</v>
      </c>
      <c r="S420" t="s">
        <v>27</v>
      </c>
      <c r="T420" t="s">
        <v>27</v>
      </c>
      <c r="U420" t="s">
        <v>31</v>
      </c>
      <c r="V420" t="s">
        <v>27</v>
      </c>
      <c r="W420" t="s">
        <v>27</v>
      </c>
      <c r="X420" t="s">
        <v>47</v>
      </c>
      <c r="Y420" t="s">
        <v>2795</v>
      </c>
    </row>
    <row r="421" spans="1:25" x14ac:dyDescent="0.25">
      <c r="A421">
        <v>421034</v>
      </c>
      <c r="B421" t="s">
        <v>2796</v>
      </c>
      <c r="C421" t="s">
        <v>2797</v>
      </c>
      <c r="D421">
        <v>4</v>
      </c>
      <c r="E421" t="s">
        <v>2798</v>
      </c>
      <c r="F421" t="s">
        <v>2799</v>
      </c>
      <c r="G421" t="e">
        <f>-triptan</f>
        <v>#NAME?</v>
      </c>
      <c r="H421" t="s">
        <v>2116</v>
      </c>
      <c r="I421" t="e">
        <f>-triptan</f>
        <v>#NAME?</v>
      </c>
      <c r="J421">
        <v>1997</v>
      </c>
      <c r="K421">
        <v>2002</v>
      </c>
      <c r="L421" t="s">
        <v>2800</v>
      </c>
      <c r="M421" t="s">
        <v>2801</v>
      </c>
      <c r="O421" t="s">
        <v>32</v>
      </c>
      <c r="P421" t="s">
        <v>31</v>
      </c>
      <c r="Q421" t="s">
        <v>27</v>
      </c>
      <c r="R421" t="s">
        <v>28</v>
      </c>
      <c r="S421" t="s">
        <v>27</v>
      </c>
      <c r="T421" t="s">
        <v>31</v>
      </c>
      <c r="U421" t="s">
        <v>27</v>
      </c>
      <c r="V421" t="s">
        <v>27</v>
      </c>
      <c r="W421" t="s">
        <v>27</v>
      </c>
      <c r="X421" t="s">
        <v>47</v>
      </c>
      <c r="Y421" t="s">
        <v>2802</v>
      </c>
    </row>
    <row r="422" spans="1:25" x14ac:dyDescent="0.25">
      <c r="A422">
        <v>79047</v>
      </c>
      <c r="B422" t="s">
        <v>2803</v>
      </c>
      <c r="C422" t="s">
        <v>2804</v>
      </c>
      <c r="D422">
        <v>4</v>
      </c>
      <c r="E422" t="s">
        <v>2805</v>
      </c>
      <c r="F422" t="s">
        <v>2806</v>
      </c>
      <c r="G422" t="e">
        <f>-triptan</f>
        <v>#NAME?</v>
      </c>
      <c r="H422" t="s">
        <v>2116</v>
      </c>
      <c r="I422" t="e">
        <f>-triptan</f>
        <v>#NAME?</v>
      </c>
      <c r="J422">
        <v>1996</v>
      </c>
      <c r="K422">
        <v>1998</v>
      </c>
      <c r="L422" t="s">
        <v>2807</v>
      </c>
      <c r="M422" t="s">
        <v>2808</v>
      </c>
      <c r="N422" t="s">
        <v>2117</v>
      </c>
      <c r="O422" t="s">
        <v>32</v>
      </c>
      <c r="P422" t="s">
        <v>31</v>
      </c>
      <c r="Q422" t="s">
        <v>27</v>
      </c>
      <c r="R422" t="s">
        <v>35</v>
      </c>
      <c r="S422" t="s">
        <v>27</v>
      </c>
      <c r="T422" t="s">
        <v>31</v>
      </c>
      <c r="U422" t="s">
        <v>27</v>
      </c>
      <c r="V422" t="s">
        <v>27</v>
      </c>
      <c r="W422" t="s">
        <v>27</v>
      </c>
      <c r="X422" t="s">
        <v>47</v>
      </c>
      <c r="Y422" t="s">
        <v>2809</v>
      </c>
    </row>
    <row r="423" spans="1:25" x14ac:dyDescent="0.25">
      <c r="A423">
        <v>65494</v>
      </c>
      <c r="B423" t="s">
        <v>2810</v>
      </c>
      <c r="C423" t="s">
        <v>2811</v>
      </c>
      <c r="D423">
        <v>4</v>
      </c>
      <c r="E423" t="s">
        <v>2812</v>
      </c>
      <c r="F423" t="s">
        <v>691</v>
      </c>
      <c r="G423" t="e">
        <f>-citabine</f>
        <v>#NAME?</v>
      </c>
      <c r="H423" t="s">
        <v>1735</v>
      </c>
      <c r="I423" t="e">
        <f>-citabine</f>
        <v>#NAME?</v>
      </c>
      <c r="J423">
        <v>1991</v>
      </c>
      <c r="K423">
        <v>1992</v>
      </c>
      <c r="L423" t="s">
        <v>2813</v>
      </c>
      <c r="M423" t="s">
        <v>2814</v>
      </c>
      <c r="N423" t="s">
        <v>61</v>
      </c>
      <c r="O423" t="s">
        <v>26</v>
      </c>
      <c r="P423" t="s">
        <v>31</v>
      </c>
      <c r="Q423" t="s">
        <v>27</v>
      </c>
      <c r="R423" t="s">
        <v>28</v>
      </c>
      <c r="S423" t="s">
        <v>27</v>
      </c>
      <c r="T423" t="s">
        <v>31</v>
      </c>
      <c r="U423" t="s">
        <v>27</v>
      </c>
      <c r="V423" t="s">
        <v>27</v>
      </c>
      <c r="W423" t="s">
        <v>31</v>
      </c>
      <c r="X423" t="s">
        <v>172</v>
      </c>
      <c r="Y423" t="s">
        <v>2815</v>
      </c>
    </row>
    <row r="424" spans="1:25" x14ac:dyDescent="0.25">
      <c r="A424">
        <v>2265</v>
      </c>
      <c r="B424" t="s">
        <v>2816</v>
      </c>
      <c r="C424" t="s">
        <v>2817</v>
      </c>
      <c r="D424">
        <v>4</v>
      </c>
      <c r="F424" t="s">
        <v>2818</v>
      </c>
      <c r="G424" t="s">
        <v>624</v>
      </c>
      <c r="H424" t="s">
        <v>625</v>
      </c>
      <c r="I424" t="s">
        <v>624</v>
      </c>
      <c r="K424">
        <v>1949</v>
      </c>
      <c r="L424" t="s">
        <v>2819</v>
      </c>
      <c r="M424" t="s">
        <v>2820</v>
      </c>
      <c r="N424" t="s">
        <v>84</v>
      </c>
      <c r="O424" t="s">
        <v>32</v>
      </c>
      <c r="P424" t="s">
        <v>31</v>
      </c>
      <c r="Q424" t="s">
        <v>27</v>
      </c>
      <c r="R424" t="s">
        <v>35</v>
      </c>
      <c r="S424" t="s">
        <v>27</v>
      </c>
      <c r="T424" t="s">
        <v>31</v>
      </c>
      <c r="U424" t="s">
        <v>27</v>
      </c>
      <c r="V424" t="s">
        <v>27</v>
      </c>
      <c r="W424" t="s">
        <v>27</v>
      </c>
      <c r="X424" t="s">
        <v>172</v>
      </c>
      <c r="Y424" t="s">
        <v>2821</v>
      </c>
    </row>
    <row r="425" spans="1:25" x14ac:dyDescent="0.25">
      <c r="A425">
        <v>242716</v>
      </c>
      <c r="B425" t="s">
        <v>2822</v>
      </c>
      <c r="C425" t="s">
        <v>2823</v>
      </c>
      <c r="D425">
        <v>4</v>
      </c>
      <c r="E425" t="s">
        <v>2824</v>
      </c>
      <c r="F425" t="s">
        <v>2825</v>
      </c>
      <c r="G425" t="s">
        <v>2826</v>
      </c>
      <c r="H425" t="s">
        <v>2827</v>
      </c>
      <c r="I425" t="s">
        <v>2826</v>
      </c>
      <c r="J425">
        <v>1985</v>
      </c>
      <c r="K425">
        <v>1994</v>
      </c>
      <c r="L425" t="s">
        <v>2828</v>
      </c>
      <c r="M425" t="s">
        <v>2829</v>
      </c>
      <c r="N425" t="s">
        <v>344</v>
      </c>
      <c r="O425" t="s">
        <v>32</v>
      </c>
      <c r="P425" t="s">
        <v>31</v>
      </c>
      <c r="Q425" t="s">
        <v>27</v>
      </c>
      <c r="R425" t="s">
        <v>33</v>
      </c>
      <c r="S425" t="s">
        <v>27</v>
      </c>
      <c r="T425" t="s">
        <v>27</v>
      </c>
      <c r="U425" t="s">
        <v>27</v>
      </c>
      <c r="V425" t="s">
        <v>31</v>
      </c>
      <c r="W425" t="s">
        <v>27</v>
      </c>
      <c r="X425" t="s">
        <v>47</v>
      </c>
      <c r="Y425" t="s">
        <v>2830</v>
      </c>
    </row>
    <row r="426" spans="1:25" x14ac:dyDescent="0.25">
      <c r="A426">
        <v>88100</v>
      </c>
      <c r="B426" t="s">
        <v>2834</v>
      </c>
      <c r="C426" t="s">
        <v>2835</v>
      </c>
      <c r="D426">
        <v>4</v>
      </c>
      <c r="E426" t="s">
        <v>2836</v>
      </c>
      <c r="F426" t="s">
        <v>2837</v>
      </c>
      <c r="G426" t="e">
        <f>-vir</f>
        <v>#NAME?</v>
      </c>
      <c r="H426" t="s">
        <v>1554</v>
      </c>
      <c r="I426" t="s">
        <v>1555</v>
      </c>
      <c r="J426">
        <v>1995</v>
      </c>
      <c r="K426">
        <v>1996</v>
      </c>
      <c r="L426" t="s">
        <v>2838</v>
      </c>
      <c r="M426" t="s">
        <v>2839</v>
      </c>
      <c r="N426" t="s">
        <v>61</v>
      </c>
      <c r="O426" t="s">
        <v>32</v>
      </c>
      <c r="P426" t="s">
        <v>27</v>
      </c>
      <c r="Q426" t="s">
        <v>27</v>
      </c>
      <c r="R426" t="s">
        <v>28</v>
      </c>
      <c r="S426" t="s">
        <v>27</v>
      </c>
      <c r="T426" t="s">
        <v>31</v>
      </c>
      <c r="U426" t="s">
        <v>27</v>
      </c>
      <c r="V426" t="s">
        <v>27</v>
      </c>
      <c r="W426" t="s">
        <v>31</v>
      </c>
      <c r="X426" t="s">
        <v>47</v>
      </c>
      <c r="Y426" t="s">
        <v>2840</v>
      </c>
    </row>
    <row r="427" spans="1:25" x14ac:dyDescent="0.25">
      <c r="A427">
        <v>674888</v>
      </c>
      <c r="B427" t="s">
        <v>2841</v>
      </c>
      <c r="C427" t="s">
        <v>2842</v>
      </c>
      <c r="D427">
        <v>4</v>
      </c>
      <c r="E427" t="s">
        <v>2843</v>
      </c>
      <c r="F427" t="s">
        <v>1140</v>
      </c>
      <c r="G427" t="e">
        <f>-pristin</f>
        <v>#NAME?</v>
      </c>
      <c r="H427" t="s">
        <v>907</v>
      </c>
      <c r="I427" t="e">
        <f>-pristin</f>
        <v>#NAME?</v>
      </c>
      <c r="J427">
        <v>1993</v>
      </c>
      <c r="K427">
        <v>1999</v>
      </c>
      <c r="N427" t="s">
        <v>84</v>
      </c>
      <c r="O427" t="s">
        <v>26</v>
      </c>
      <c r="P427" t="s">
        <v>27</v>
      </c>
      <c r="Q427" t="s">
        <v>27</v>
      </c>
      <c r="R427" t="s">
        <v>28</v>
      </c>
      <c r="S427" t="s">
        <v>27</v>
      </c>
      <c r="T427" t="s">
        <v>27</v>
      </c>
      <c r="U427" t="s">
        <v>31</v>
      </c>
      <c r="V427" t="s">
        <v>27</v>
      </c>
      <c r="W427" t="s">
        <v>27</v>
      </c>
      <c r="X427" t="s">
        <v>47</v>
      </c>
      <c r="Y427" t="s">
        <v>2844</v>
      </c>
    </row>
    <row r="428" spans="1:25" x14ac:dyDescent="0.25">
      <c r="A428">
        <v>674423</v>
      </c>
      <c r="B428" t="s">
        <v>2845</v>
      </c>
      <c r="C428" t="s">
        <v>2846</v>
      </c>
      <c r="D428">
        <v>4</v>
      </c>
      <c r="E428" t="s">
        <v>2847</v>
      </c>
      <c r="F428" t="s">
        <v>2848</v>
      </c>
      <c r="G428" t="e">
        <f>-azepam</f>
        <v>#NAME?</v>
      </c>
      <c r="H428" t="s">
        <v>286</v>
      </c>
      <c r="I428" t="e">
        <f>-azepam</f>
        <v>#NAME?</v>
      </c>
      <c r="J428">
        <v>1976</v>
      </c>
      <c r="K428">
        <v>1985</v>
      </c>
      <c r="L428" t="s">
        <v>2849</v>
      </c>
      <c r="M428" t="s">
        <v>2850</v>
      </c>
      <c r="N428" t="s">
        <v>125</v>
      </c>
      <c r="O428" t="s">
        <v>32</v>
      </c>
      <c r="P428" t="s">
        <v>27</v>
      </c>
      <c r="Q428" t="s">
        <v>27</v>
      </c>
      <c r="R428" t="s">
        <v>35</v>
      </c>
      <c r="S428" t="s">
        <v>27</v>
      </c>
      <c r="T428" t="s">
        <v>31</v>
      </c>
      <c r="U428" t="s">
        <v>27</v>
      </c>
      <c r="V428" t="s">
        <v>27</v>
      </c>
      <c r="W428" t="s">
        <v>27</v>
      </c>
      <c r="X428" t="s">
        <v>47</v>
      </c>
      <c r="Y428" t="s">
        <v>2851</v>
      </c>
    </row>
    <row r="429" spans="1:25" x14ac:dyDescent="0.25">
      <c r="A429">
        <v>675206</v>
      </c>
      <c r="B429" t="s">
        <v>2852</v>
      </c>
      <c r="C429" t="s">
        <v>2853</v>
      </c>
      <c r="D429">
        <v>4</v>
      </c>
      <c r="E429" t="s">
        <v>2854</v>
      </c>
      <c r="F429" t="s">
        <v>2855</v>
      </c>
      <c r="G429" t="e">
        <f>-relin</f>
        <v>#NAME?</v>
      </c>
      <c r="H429" t="s">
        <v>849</v>
      </c>
      <c r="I429" t="e">
        <f>-relin</f>
        <v>#NAME?</v>
      </c>
      <c r="J429">
        <v>1985</v>
      </c>
      <c r="K429">
        <v>1991</v>
      </c>
      <c r="L429" t="s">
        <v>2856</v>
      </c>
      <c r="M429" t="s">
        <v>2857</v>
      </c>
      <c r="N429" t="s">
        <v>2727</v>
      </c>
      <c r="O429" t="s">
        <v>40</v>
      </c>
      <c r="P429" t="s">
        <v>27</v>
      </c>
      <c r="Q429" t="s">
        <v>27</v>
      </c>
      <c r="R429" t="s">
        <v>28</v>
      </c>
      <c r="S429" t="s">
        <v>27</v>
      </c>
      <c r="T429" t="s">
        <v>27</v>
      </c>
      <c r="U429" t="s">
        <v>31</v>
      </c>
      <c r="V429" t="s">
        <v>27</v>
      </c>
      <c r="W429" t="s">
        <v>27</v>
      </c>
      <c r="X429" t="s">
        <v>47</v>
      </c>
      <c r="Y429" t="s">
        <v>2858</v>
      </c>
    </row>
    <row r="430" spans="1:25" x14ac:dyDescent="0.25">
      <c r="A430">
        <v>656783</v>
      </c>
      <c r="B430" t="s">
        <v>2859</v>
      </c>
      <c r="C430" t="s">
        <v>2860</v>
      </c>
      <c r="D430">
        <v>4</v>
      </c>
      <c r="E430" t="s">
        <v>2861</v>
      </c>
      <c r="F430" t="s">
        <v>1008</v>
      </c>
      <c r="G430" t="e">
        <f>-curium</f>
        <v>#NAME?</v>
      </c>
      <c r="H430" t="s">
        <v>2862</v>
      </c>
      <c r="I430" t="e">
        <f>-curium</f>
        <v>#NAME?</v>
      </c>
      <c r="J430">
        <v>1990</v>
      </c>
      <c r="K430">
        <v>1992</v>
      </c>
      <c r="L430" t="s">
        <v>2863</v>
      </c>
      <c r="M430" t="s">
        <v>2864</v>
      </c>
      <c r="N430" t="s">
        <v>823</v>
      </c>
      <c r="O430" t="s">
        <v>32</v>
      </c>
      <c r="P430" t="s">
        <v>27</v>
      </c>
      <c r="Q430" t="s">
        <v>27</v>
      </c>
      <c r="R430" t="s">
        <v>33</v>
      </c>
      <c r="S430" t="s">
        <v>27</v>
      </c>
      <c r="T430" t="s">
        <v>27</v>
      </c>
      <c r="U430" t="s">
        <v>31</v>
      </c>
      <c r="V430" t="s">
        <v>27</v>
      </c>
      <c r="W430" t="s">
        <v>27</v>
      </c>
      <c r="X430" t="s">
        <v>172</v>
      </c>
      <c r="Y430" t="s">
        <v>2865</v>
      </c>
    </row>
    <row r="431" spans="1:25" x14ac:dyDescent="0.25">
      <c r="A431">
        <v>1158403</v>
      </c>
      <c r="B431" t="s">
        <v>2866</v>
      </c>
      <c r="C431" t="s">
        <v>2867</v>
      </c>
      <c r="D431">
        <v>4</v>
      </c>
      <c r="F431" t="s">
        <v>412</v>
      </c>
      <c r="G431" t="e">
        <f>-tide</f>
        <v>#NAME?</v>
      </c>
      <c r="H431" t="s">
        <v>39</v>
      </c>
      <c r="I431" t="e">
        <f>-tide</f>
        <v>#NAME?</v>
      </c>
      <c r="K431">
        <v>2004</v>
      </c>
      <c r="L431" t="s">
        <v>413</v>
      </c>
      <c r="M431" t="s">
        <v>414</v>
      </c>
      <c r="O431" t="s">
        <v>40</v>
      </c>
      <c r="P431" t="s">
        <v>27</v>
      </c>
      <c r="Q431" t="s">
        <v>27</v>
      </c>
      <c r="R431" t="s">
        <v>28</v>
      </c>
      <c r="S431" t="s">
        <v>27</v>
      </c>
      <c r="T431" t="s">
        <v>27</v>
      </c>
      <c r="U431" t="s">
        <v>31</v>
      </c>
      <c r="V431" t="s">
        <v>27</v>
      </c>
      <c r="W431" t="s">
        <v>31</v>
      </c>
      <c r="X431" t="s">
        <v>47</v>
      </c>
    </row>
    <row r="432" spans="1:25" x14ac:dyDescent="0.25">
      <c r="A432">
        <v>111871</v>
      </c>
      <c r="B432" t="s">
        <v>2868</v>
      </c>
      <c r="C432" t="s">
        <v>2869</v>
      </c>
      <c r="D432">
        <v>4</v>
      </c>
      <c r="E432" t="s">
        <v>2870</v>
      </c>
      <c r="F432" t="s">
        <v>2871</v>
      </c>
      <c r="G432" t="e">
        <f>-fentanil</f>
        <v>#NAME?</v>
      </c>
      <c r="H432" t="s">
        <v>905</v>
      </c>
      <c r="I432" t="e">
        <f>-fentanil</f>
        <v>#NAME?</v>
      </c>
      <c r="J432">
        <v>1992</v>
      </c>
      <c r="K432">
        <v>1996</v>
      </c>
      <c r="L432" t="s">
        <v>2872</v>
      </c>
      <c r="M432" t="s">
        <v>2873</v>
      </c>
      <c r="N432" t="s">
        <v>54</v>
      </c>
      <c r="O432" t="s">
        <v>32</v>
      </c>
      <c r="P432" t="s">
        <v>31</v>
      </c>
      <c r="Q432" t="s">
        <v>27</v>
      </c>
      <c r="R432" t="s">
        <v>35</v>
      </c>
      <c r="S432" t="s">
        <v>27</v>
      </c>
      <c r="T432" t="s">
        <v>27</v>
      </c>
      <c r="U432" t="s">
        <v>31</v>
      </c>
      <c r="V432" t="s">
        <v>27</v>
      </c>
      <c r="W432" t="s">
        <v>27</v>
      </c>
      <c r="X432" t="s">
        <v>47</v>
      </c>
      <c r="Y432" t="s">
        <v>2874</v>
      </c>
    </row>
    <row r="433" spans="1:25" x14ac:dyDescent="0.25">
      <c r="A433">
        <v>89672</v>
      </c>
      <c r="B433" t="s">
        <v>2875</v>
      </c>
      <c r="C433" t="s">
        <v>2876</v>
      </c>
      <c r="D433">
        <v>4</v>
      </c>
      <c r="E433" t="s">
        <v>2877</v>
      </c>
      <c r="F433" t="s">
        <v>171</v>
      </c>
      <c r="G433" t="s">
        <v>2878</v>
      </c>
      <c r="H433" t="s">
        <v>2879</v>
      </c>
      <c r="I433" t="s">
        <v>2878</v>
      </c>
      <c r="J433">
        <v>1967</v>
      </c>
      <c r="K433">
        <v>1977</v>
      </c>
      <c r="L433" t="s">
        <v>2880</v>
      </c>
      <c r="M433" t="s">
        <v>2881</v>
      </c>
      <c r="N433" t="s">
        <v>355</v>
      </c>
      <c r="O433" t="s">
        <v>32</v>
      </c>
      <c r="P433" t="s">
        <v>31</v>
      </c>
      <c r="Q433" t="s">
        <v>27</v>
      </c>
      <c r="R433" t="s">
        <v>35</v>
      </c>
      <c r="S433" t="s">
        <v>27</v>
      </c>
      <c r="T433" t="s">
        <v>31</v>
      </c>
      <c r="U433" t="s">
        <v>27</v>
      </c>
      <c r="V433" t="s">
        <v>27</v>
      </c>
      <c r="W433" t="s">
        <v>27</v>
      </c>
      <c r="X433" t="s">
        <v>172</v>
      </c>
      <c r="Y433" t="s">
        <v>2882</v>
      </c>
    </row>
    <row r="434" spans="1:25" x14ac:dyDescent="0.25">
      <c r="A434">
        <v>1285396</v>
      </c>
      <c r="B434" t="s">
        <v>2884</v>
      </c>
      <c r="C434" t="s">
        <v>2885</v>
      </c>
      <c r="D434">
        <v>4</v>
      </c>
      <c r="E434" t="s">
        <v>2886</v>
      </c>
      <c r="F434" t="s">
        <v>2887</v>
      </c>
      <c r="G434" t="e">
        <f>-tant</f>
        <v>#NAME?</v>
      </c>
      <c r="H434" t="s">
        <v>983</v>
      </c>
      <c r="I434" t="e">
        <f>-tant</f>
        <v>#NAME?</v>
      </c>
      <c r="J434">
        <v>2003</v>
      </c>
      <c r="K434">
        <v>2012</v>
      </c>
      <c r="O434" t="s">
        <v>37</v>
      </c>
      <c r="P434" t="s">
        <v>27</v>
      </c>
      <c r="Q434" t="s">
        <v>31</v>
      </c>
      <c r="R434" t="s">
        <v>28</v>
      </c>
      <c r="S434" t="s">
        <v>27</v>
      </c>
      <c r="T434" t="s">
        <v>27</v>
      </c>
      <c r="U434" t="s">
        <v>31</v>
      </c>
      <c r="V434" t="s">
        <v>31</v>
      </c>
      <c r="W434" t="s">
        <v>27</v>
      </c>
      <c r="X434" t="s">
        <v>47</v>
      </c>
    </row>
    <row r="435" spans="1:25" x14ac:dyDescent="0.25">
      <c r="A435">
        <v>1340892</v>
      </c>
      <c r="B435" t="s">
        <v>2891</v>
      </c>
      <c r="C435" t="s">
        <v>2892</v>
      </c>
      <c r="D435">
        <v>4</v>
      </c>
      <c r="E435" t="s">
        <v>2893</v>
      </c>
      <c r="F435" t="s">
        <v>2894</v>
      </c>
      <c r="G435" t="e">
        <f>-sartan</f>
        <v>#NAME?</v>
      </c>
      <c r="H435" t="s">
        <v>872</v>
      </c>
      <c r="I435" t="e">
        <f>-sartan</f>
        <v>#NAME?</v>
      </c>
      <c r="J435">
        <v>2007</v>
      </c>
      <c r="K435">
        <v>2011</v>
      </c>
      <c r="L435" t="s">
        <v>2895</v>
      </c>
      <c r="M435" t="s">
        <v>2896</v>
      </c>
      <c r="O435" t="s">
        <v>32</v>
      </c>
      <c r="P435" t="s">
        <v>27</v>
      </c>
      <c r="Q435" t="s">
        <v>27</v>
      </c>
      <c r="R435" t="s">
        <v>35</v>
      </c>
      <c r="S435" t="s">
        <v>31</v>
      </c>
      <c r="T435" t="s">
        <v>31</v>
      </c>
      <c r="U435" t="s">
        <v>27</v>
      </c>
      <c r="V435" t="s">
        <v>27</v>
      </c>
      <c r="W435" t="s">
        <v>31</v>
      </c>
      <c r="X435" t="s">
        <v>47</v>
      </c>
      <c r="Y435" t="s">
        <v>2897</v>
      </c>
    </row>
    <row r="436" spans="1:25" x14ac:dyDescent="0.25">
      <c r="A436">
        <v>1381057</v>
      </c>
      <c r="B436" t="s">
        <v>2898</v>
      </c>
      <c r="C436" t="s">
        <v>2899</v>
      </c>
      <c r="D436">
        <v>4</v>
      </c>
      <c r="E436" t="s">
        <v>2900</v>
      </c>
      <c r="F436" t="s">
        <v>101</v>
      </c>
      <c r="G436" t="e">
        <f>-ase</f>
        <v>#NAME?</v>
      </c>
      <c r="H436" t="s">
        <v>838</v>
      </c>
      <c r="I436" t="s">
        <v>839</v>
      </c>
      <c r="J436">
        <v>1997</v>
      </c>
      <c r="K436">
        <v>2000</v>
      </c>
      <c r="L436" t="s">
        <v>2901</v>
      </c>
      <c r="M436" t="s">
        <v>2902</v>
      </c>
      <c r="O436" t="s">
        <v>621</v>
      </c>
      <c r="P436" t="s">
        <v>27</v>
      </c>
      <c r="Q436" t="s">
        <v>27</v>
      </c>
      <c r="R436" t="s">
        <v>28</v>
      </c>
      <c r="S436" t="s">
        <v>27</v>
      </c>
      <c r="T436" t="s">
        <v>27</v>
      </c>
      <c r="U436" t="s">
        <v>31</v>
      </c>
      <c r="V436" t="s">
        <v>27</v>
      </c>
      <c r="W436" t="s">
        <v>27</v>
      </c>
      <c r="X436" t="s">
        <v>47</v>
      </c>
    </row>
    <row r="437" spans="1:25" x14ac:dyDescent="0.25">
      <c r="A437">
        <v>1381304</v>
      </c>
      <c r="B437" t="s">
        <v>2907</v>
      </c>
      <c r="C437" t="s">
        <v>2908</v>
      </c>
      <c r="D437">
        <v>4</v>
      </c>
      <c r="E437" t="s">
        <v>2909</v>
      </c>
      <c r="F437" t="s">
        <v>2910</v>
      </c>
      <c r="G437" t="e">
        <f>-mab</f>
        <v>#NAME?</v>
      </c>
      <c r="H437" t="s">
        <v>98</v>
      </c>
      <c r="I437" t="e">
        <f>-mab</f>
        <v>#NAME?</v>
      </c>
      <c r="J437">
        <v>1993</v>
      </c>
      <c r="K437">
        <v>1996</v>
      </c>
      <c r="L437" t="s">
        <v>2911</v>
      </c>
      <c r="M437" t="s">
        <v>2912</v>
      </c>
      <c r="N437" t="s">
        <v>2913</v>
      </c>
      <c r="O437" t="s">
        <v>99</v>
      </c>
      <c r="P437" t="s">
        <v>27</v>
      </c>
      <c r="Q437" t="s">
        <v>27</v>
      </c>
      <c r="R437" t="s">
        <v>28</v>
      </c>
      <c r="S437" t="s">
        <v>27</v>
      </c>
      <c r="T437" t="s">
        <v>27</v>
      </c>
      <c r="U437" t="s">
        <v>31</v>
      </c>
      <c r="V437" t="s">
        <v>27</v>
      </c>
      <c r="W437" t="s">
        <v>27</v>
      </c>
      <c r="X437" t="s">
        <v>172</v>
      </c>
    </row>
    <row r="438" spans="1:25" x14ac:dyDescent="0.25">
      <c r="A438">
        <v>921</v>
      </c>
      <c r="B438" t="s">
        <v>2918</v>
      </c>
      <c r="C438" t="s">
        <v>2919</v>
      </c>
      <c r="D438">
        <v>4</v>
      </c>
      <c r="F438" t="s">
        <v>2920</v>
      </c>
      <c r="G438" t="e">
        <f>-toin</f>
        <v>#NAME?</v>
      </c>
      <c r="H438" t="s">
        <v>190</v>
      </c>
      <c r="I438" t="e">
        <f>-toin</f>
        <v>#NAME?</v>
      </c>
      <c r="J438">
        <v>1975</v>
      </c>
      <c r="K438">
        <v>1953</v>
      </c>
      <c r="L438" t="s">
        <v>2921</v>
      </c>
      <c r="M438" t="s">
        <v>2922</v>
      </c>
      <c r="N438" t="s">
        <v>191</v>
      </c>
      <c r="O438" t="s">
        <v>32</v>
      </c>
      <c r="P438" t="s">
        <v>31</v>
      </c>
      <c r="Q438" t="s">
        <v>27</v>
      </c>
      <c r="R438" t="s">
        <v>35</v>
      </c>
      <c r="S438" t="s">
        <v>27</v>
      </c>
      <c r="T438" t="s">
        <v>31</v>
      </c>
      <c r="U438" t="s">
        <v>31</v>
      </c>
      <c r="V438" t="s">
        <v>27</v>
      </c>
      <c r="W438" t="s">
        <v>31</v>
      </c>
      <c r="X438" t="s">
        <v>47</v>
      </c>
      <c r="Y438" t="s">
        <v>2923</v>
      </c>
    </row>
    <row r="439" spans="1:25" x14ac:dyDescent="0.25">
      <c r="A439">
        <v>675080</v>
      </c>
      <c r="B439" t="s">
        <v>2924</v>
      </c>
      <c r="C439" t="s">
        <v>2925</v>
      </c>
      <c r="D439">
        <v>4</v>
      </c>
      <c r="E439" t="s">
        <v>2926</v>
      </c>
      <c r="F439" t="s">
        <v>382</v>
      </c>
      <c r="G439" t="e">
        <f>-citabine</f>
        <v>#NAME?</v>
      </c>
      <c r="H439" t="s">
        <v>1735</v>
      </c>
      <c r="I439" t="e">
        <f>-citabine</f>
        <v>#NAME?</v>
      </c>
      <c r="J439">
        <v>1989</v>
      </c>
      <c r="K439">
        <v>2006</v>
      </c>
      <c r="L439" t="s">
        <v>2927</v>
      </c>
      <c r="M439" t="s">
        <v>2928</v>
      </c>
      <c r="N439" t="s">
        <v>167</v>
      </c>
      <c r="O439" t="s">
        <v>26</v>
      </c>
      <c r="P439" t="s">
        <v>31</v>
      </c>
      <c r="Q439" t="s">
        <v>27</v>
      </c>
      <c r="R439" t="s">
        <v>28</v>
      </c>
      <c r="S439" t="s">
        <v>31</v>
      </c>
      <c r="T439" t="s">
        <v>27</v>
      </c>
      <c r="U439" t="s">
        <v>31</v>
      </c>
      <c r="V439" t="s">
        <v>27</v>
      </c>
      <c r="W439" t="s">
        <v>27</v>
      </c>
      <c r="X439" t="s">
        <v>47</v>
      </c>
      <c r="Y439" t="s">
        <v>2929</v>
      </c>
    </row>
    <row r="440" spans="1:25" x14ac:dyDescent="0.25">
      <c r="A440">
        <v>249414</v>
      </c>
      <c r="B440" t="s">
        <v>2930</v>
      </c>
      <c r="C440" t="s">
        <v>2931</v>
      </c>
      <c r="D440">
        <v>4</v>
      </c>
      <c r="E440" t="s">
        <v>2932</v>
      </c>
      <c r="F440" t="s">
        <v>146</v>
      </c>
      <c r="G440" t="e">
        <f>-lutamide</f>
        <v>#NAME?</v>
      </c>
      <c r="H440" t="s">
        <v>570</v>
      </c>
      <c r="I440" t="e">
        <f>-lutamide</f>
        <v>#NAME?</v>
      </c>
      <c r="J440">
        <v>1995</v>
      </c>
      <c r="K440">
        <v>1996</v>
      </c>
      <c r="L440" t="s">
        <v>2933</v>
      </c>
      <c r="M440" t="s">
        <v>2934</v>
      </c>
      <c r="N440" t="s">
        <v>167</v>
      </c>
      <c r="O440" t="s">
        <v>32</v>
      </c>
      <c r="P440" t="s">
        <v>31</v>
      </c>
      <c r="Q440" t="s">
        <v>27</v>
      </c>
      <c r="R440" t="s">
        <v>35</v>
      </c>
      <c r="S440" t="s">
        <v>27</v>
      </c>
      <c r="T440" t="s">
        <v>31</v>
      </c>
      <c r="U440" t="s">
        <v>27</v>
      </c>
      <c r="V440" t="s">
        <v>27</v>
      </c>
      <c r="W440" t="s">
        <v>31</v>
      </c>
      <c r="X440" t="s">
        <v>47</v>
      </c>
      <c r="Y440" t="s">
        <v>2935</v>
      </c>
    </row>
    <row r="441" spans="1:25" x14ac:dyDescent="0.25">
      <c r="A441">
        <v>175106</v>
      </c>
      <c r="B441" t="s">
        <v>2936</v>
      </c>
      <c r="C441" t="s">
        <v>2937</v>
      </c>
      <c r="D441">
        <v>4</v>
      </c>
      <c r="E441" t="s">
        <v>2938</v>
      </c>
      <c r="F441" t="s">
        <v>2939</v>
      </c>
      <c r="G441" t="e">
        <f>-imibe</f>
        <v>#NAME?</v>
      </c>
      <c r="H441" t="s">
        <v>2940</v>
      </c>
      <c r="I441" t="e">
        <f>-imibe</f>
        <v>#NAME?</v>
      </c>
      <c r="J441">
        <v>1999</v>
      </c>
      <c r="K441">
        <v>2002</v>
      </c>
      <c r="L441" t="s">
        <v>2941</v>
      </c>
      <c r="M441" t="s">
        <v>2942</v>
      </c>
      <c r="O441" t="s">
        <v>32</v>
      </c>
      <c r="P441" t="s">
        <v>31</v>
      </c>
      <c r="Q441" t="s">
        <v>27</v>
      </c>
      <c r="R441" t="s">
        <v>28</v>
      </c>
      <c r="S441" t="s">
        <v>27</v>
      </c>
      <c r="T441" t="s">
        <v>31</v>
      </c>
      <c r="U441" t="s">
        <v>27</v>
      </c>
      <c r="V441" t="s">
        <v>27</v>
      </c>
      <c r="W441" t="s">
        <v>27</v>
      </c>
      <c r="X441" t="s">
        <v>47</v>
      </c>
      <c r="Y441" t="s">
        <v>2943</v>
      </c>
    </row>
    <row r="442" spans="1:25" x14ac:dyDescent="0.25">
      <c r="A442">
        <v>191902</v>
      </c>
      <c r="B442" t="s">
        <v>2944</v>
      </c>
      <c r="C442" t="s">
        <v>2945</v>
      </c>
      <c r="D442">
        <v>4</v>
      </c>
      <c r="F442" t="s">
        <v>1526</v>
      </c>
      <c r="G442" t="e">
        <f>-tide</f>
        <v>#NAME?</v>
      </c>
      <c r="H442" t="s">
        <v>2946</v>
      </c>
      <c r="I442" t="s">
        <v>2947</v>
      </c>
      <c r="K442">
        <v>1998</v>
      </c>
      <c r="L442" t="s">
        <v>2948</v>
      </c>
      <c r="M442" t="s">
        <v>2949</v>
      </c>
      <c r="O442" t="s">
        <v>40</v>
      </c>
      <c r="P442" t="s">
        <v>27</v>
      </c>
      <c r="Q442" t="s">
        <v>27</v>
      </c>
      <c r="R442" t="s">
        <v>28</v>
      </c>
      <c r="S442" t="s">
        <v>27</v>
      </c>
      <c r="T442" t="s">
        <v>27</v>
      </c>
      <c r="U442" t="s">
        <v>31</v>
      </c>
      <c r="V442" t="s">
        <v>27</v>
      </c>
      <c r="W442" t="s">
        <v>27</v>
      </c>
      <c r="X442" t="s">
        <v>47</v>
      </c>
      <c r="Y442" t="s">
        <v>2950</v>
      </c>
    </row>
    <row r="443" spans="1:25" x14ac:dyDescent="0.25">
      <c r="A443">
        <v>252155</v>
      </c>
      <c r="B443" t="s">
        <v>2951</v>
      </c>
      <c r="C443" t="s">
        <v>2952</v>
      </c>
      <c r="D443">
        <v>4</v>
      </c>
      <c r="E443" t="s">
        <v>2953</v>
      </c>
      <c r="F443" t="s">
        <v>2954</v>
      </c>
      <c r="G443" t="e">
        <f>-racetam</f>
        <v>#NAME?</v>
      </c>
      <c r="H443" t="s">
        <v>272</v>
      </c>
      <c r="I443" t="e">
        <f>-racetam</f>
        <v>#NAME?</v>
      </c>
      <c r="J443">
        <v>1999</v>
      </c>
      <c r="K443">
        <v>1999</v>
      </c>
      <c r="L443" t="s">
        <v>2955</v>
      </c>
      <c r="M443" t="s">
        <v>2956</v>
      </c>
      <c r="O443" t="s">
        <v>32</v>
      </c>
      <c r="P443" t="s">
        <v>31</v>
      </c>
      <c r="Q443" t="s">
        <v>27</v>
      </c>
      <c r="R443" t="s">
        <v>28</v>
      </c>
      <c r="S443" t="s">
        <v>27</v>
      </c>
      <c r="T443" t="s">
        <v>31</v>
      </c>
      <c r="U443" t="s">
        <v>31</v>
      </c>
      <c r="V443" t="s">
        <v>27</v>
      </c>
      <c r="W443" t="s">
        <v>31</v>
      </c>
      <c r="X443" t="s">
        <v>47</v>
      </c>
      <c r="Y443" t="s">
        <v>2957</v>
      </c>
    </row>
    <row r="444" spans="1:25" x14ac:dyDescent="0.25">
      <c r="A444">
        <v>685974</v>
      </c>
      <c r="B444" t="s">
        <v>2958</v>
      </c>
      <c r="C444" t="s">
        <v>2959</v>
      </c>
      <c r="D444">
        <v>4</v>
      </c>
      <c r="E444" t="s">
        <v>2960</v>
      </c>
      <c r="F444" t="s">
        <v>382</v>
      </c>
      <c r="G444" t="e">
        <f>-ampanel</f>
        <v>#NAME?</v>
      </c>
      <c r="H444" t="s">
        <v>2961</v>
      </c>
      <c r="I444" t="e">
        <f>-ampanel</f>
        <v>#NAME?</v>
      </c>
      <c r="J444">
        <v>2006</v>
      </c>
      <c r="K444">
        <v>2012</v>
      </c>
      <c r="L444" t="s">
        <v>2962</v>
      </c>
      <c r="M444" t="s">
        <v>2963</v>
      </c>
      <c r="O444" t="s">
        <v>32</v>
      </c>
      <c r="P444" t="s">
        <v>31</v>
      </c>
      <c r="Q444" t="s">
        <v>27</v>
      </c>
      <c r="R444" t="s">
        <v>35</v>
      </c>
      <c r="S444" t="s">
        <v>27</v>
      </c>
      <c r="T444" t="s">
        <v>31</v>
      </c>
      <c r="U444" t="s">
        <v>27</v>
      </c>
      <c r="V444" t="s">
        <v>27</v>
      </c>
      <c r="W444" t="s">
        <v>31</v>
      </c>
      <c r="X444" t="s">
        <v>47</v>
      </c>
      <c r="Y444" t="s">
        <v>2964</v>
      </c>
    </row>
    <row r="445" spans="1:25" x14ac:dyDescent="0.25">
      <c r="A445">
        <v>26590</v>
      </c>
      <c r="B445" t="s">
        <v>2965</v>
      </c>
      <c r="C445" t="s">
        <v>2966</v>
      </c>
      <c r="D445">
        <v>4</v>
      </c>
      <c r="E445" t="s">
        <v>2967</v>
      </c>
      <c r="F445" t="s">
        <v>551</v>
      </c>
      <c r="G445" t="e">
        <f>-bendazole</f>
        <v>#NAME?</v>
      </c>
      <c r="H445" t="s">
        <v>214</v>
      </c>
      <c r="I445" t="e">
        <f>-bendazole</f>
        <v>#NAME?</v>
      </c>
      <c r="J445">
        <v>1962</v>
      </c>
      <c r="K445">
        <v>1967</v>
      </c>
      <c r="L445" t="s">
        <v>2968</v>
      </c>
      <c r="M445" t="s">
        <v>2969</v>
      </c>
      <c r="N445" t="s">
        <v>215</v>
      </c>
      <c r="O445" t="s">
        <v>32</v>
      </c>
      <c r="P445" t="s">
        <v>31</v>
      </c>
      <c r="Q445" t="s">
        <v>27</v>
      </c>
      <c r="R445" t="s">
        <v>35</v>
      </c>
      <c r="S445" t="s">
        <v>27</v>
      </c>
      <c r="T445" t="s">
        <v>31</v>
      </c>
      <c r="U445" t="s">
        <v>27</v>
      </c>
      <c r="V445" t="s">
        <v>27</v>
      </c>
      <c r="W445" t="s">
        <v>27</v>
      </c>
      <c r="X445" t="s">
        <v>172</v>
      </c>
      <c r="Y445" t="s">
        <v>2970</v>
      </c>
    </row>
    <row r="446" spans="1:25" x14ac:dyDescent="0.25">
      <c r="A446">
        <v>161281</v>
      </c>
      <c r="B446" t="s">
        <v>2971</v>
      </c>
      <c r="C446" t="s">
        <v>2972</v>
      </c>
      <c r="D446">
        <v>4</v>
      </c>
      <c r="E446" t="s">
        <v>2973</v>
      </c>
      <c r="F446" t="s">
        <v>2974</v>
      </c>
      <c r="G446" t="e">
        <f>-axine</f>
        <v>#NAME?</v>
      </c>
      <c r="H446" t="s">
        <v>2975</v>
      </c>
      <c r="I446" t="e">
        <f>-axine</f>
        <v>#NAME?</v>
      </c>
      <c r="J446">
        <v>2003</v>
      </c>
      <c r="K446">
        <v>2008</v>
      </c>
      <c r="L446" t="s">
        <v>2976</v>
      </c>
      <c r="M446" t="s">
        <v>2977</v>
      </c>
      <c r="O446" t="s">
        <v>32</v>
      </c>
      <c r="P446" t="s">
        <v>31</v>
      </c>
      <c r="Q446" t="s">
        <v>27</v>
      </c>
      <c r="R446" t="s">
        <v>33</v>
      </c>
      <c r="S446" t="s">
        <v>27</v>
      </c>
      <c r="T446" t="s">
        <v>31</v>
      </c>
      <c r="U446" t="s">
        <v>27</v>
      </c>
      <c r="V446" t="s">
        <v>27</v>
      </c>
      <c r="W446" t="s">
        <v>31</v>
      </c>
      <c r="X446" t="s">
        <v>47</v>
      </c>
      <c r="Y446" t="s">
        <v>2978</v>
      </c>
    </row>
    <row r="447" spans="1:25" x14ac:dyDescent="0.25">
      <c r="A447">
        <v>675567</v>
      </c>
      <c r="B447" t="s">
        <v>2979</v>
      </c>
      <c r="C447" t="s">
        <v>2980</v>
      </c>
      <c r="D447">
        <v>4</v>
      </c>
      <c r="F447" t="s">
        <v>2981</v>
      </c>
      <c r="G447" t="e">
        <f>-vir</f>
        <v>#NAME?</v>
      </c>
      <c r="H447" t="s">
        <v>316</v>
      </c>
      <c r="I447" t="e">
        <f>-vir</f>
        <v>#NAME?</v>
      </c>
      <c r="K447">
        <v>1982</v>
      </c>
      <c r="O447" t="s">
        <v>26</v>
      </c>
      <c r="P447" t="s">
        <v>27</v>
      </c>
      <c r="Q447" t="s">
        <v>27</v>
      </c>
      <c r="R447" t="s">
        <v>28</v>
      </c>
      <c r="S447" t="s">
        <v>27</v>
      </c>
      <c r="T447" t="s">
        <v>31</v>
      </c>
      <c r="U447" t="s">
        <v>27</v>
      </c>
      <c r="V447" t="s">
        <v>27</v>
      </c>
      <c r="W447" t="s">
        <v>27</v>
      </c>
      <c r="X447" t="s">
        <v>172</v>
      </c>
    </row>
    <row r="448" spans="1:25" x14ac:dyDescent="0.25">
      <c r="A448">
        <v>19573</v>
      </c>
      <c r="B448" t="s">
        <v>2983</v>
      </c>
      <c r="C448" t="s">
        <v>2984</v>
      </c>
      <c r="D448">
        <v>4</v>
      </c>
      <c r="E448" t="s">
        <v>2985</v>
      </c>
      <c r="F448" t="s">
        <v>2986</v>
      </c>
      <c r="G448" t="s">
        <v>540</v>
      </c>
      <c r="H448" t="s">
        <v>316</v>
      </c>
      <c r="I448" t="s">
        <v>540</v>
      </c>
      <c r="J448">
        <v>1994</v>
      </c>
      <c r="K448">
        <v>1997</v>
      </c>
      <c r="L448" t="s">
        <v>2987</v>
      </c>
      <c r="M448" t="s">
        <v>2988</v>
      </c>
      <c r="N448" t="s">
        <v>61</v>
      </c>
      <c r="O448" t="s">
        <v>32</v>
      </c>
      <c r="P448" t="s">
        <v>31</v>
      </c>
      <c r="Q448" t="s">
        <v>27</v>
      </c>
      <c r="R448" t="s">
        <v>35</v>
      </c>
      <c r="S448" t="s">
        <v>27</v>
      </c>
      <c r="T448" t="s">
        <v>31</v>
      </c>
      <c r="U448" t="s">
        <v>27</v>
      </c>
      <c r="V448" t="s">
        <v>27</v>
      </c>
      <c r="W448" t="s">
        <v>27</v>
      </c>
      <c r="X448" t="s">
        <v>47</v>
      </c>
      <c r="Y448" t="s">
        <v>2989</v>
      </c>
    </row>
    <row r="449" spans="1:25" x14ac:dyDescent="0.25">
      <c r="A449">
        <v>17224</v>
      </c>
      <c r="B449" t="s">
        <v>2990</v>
      </c>
      <c r="C449" t="s">
        <v>2991</v>
      </c>
      <c r="D449">
        <v>4</v>
      </c>
      <c r="E449" t="s">
        <v>2992</v>
      </c>
      <c r="F449" t="s">
        <v>2993</v>
      </c>
      <c r="G449" t="e">
        <f>-vir</f>
        <v>#NAME?</v>
      </c>
      <c r="H449" t="s">
        <v>1554</v>
      </c>
      <c r="I449" t="s">
        <v>1555</v>
      </c>
      <c r="J449">
        <v>1996</v>
      </c>
      <c r="K449">
        <v>1997</v>
      </c>
      <c r="L449" t="s">
        <v>2994</v>
      </c>
      <c r="M449" t="s">
        <v>2995</v>
      </c>
      <c r="N449" t="s">
        <v>61</v>
      </c>
      <c r="O449" t="s">
        <v>32</v>
      </c>
      <c r="P449" t="s">
        <v>27</v>
      </c>
      <c r="Q449" t="s">
        <v>27</v>
      </c>
      <c r="R449" t="s">
        <v>28</v>
      </c>
      <c r="S449" t="s">
        <v>27</v>
      </c>
      <c r="T449" t="s">
        <v>31</v>
      </c>
      <c r="U449" t="s">
        <v>27</v>
      </c>
      <c r="V449" t="s">
        <v>27</v>
      </c>
      <c r="W449" t="s">
        <v>27</v>
      </c>
      <c r="X449" t="s">
        <v>47</v>
      </c>
      <c r="Y449" t="s">
        <v>2996</v>
      </c>
    </row>
    <row r="450" spans="1:25" x14ac:dyDescent="0.25">
      <c r="A450">
        <v>9372</v>
      </c>
      <c r="B450" t="s">
        <v>2997</v>
      </c>
      <c r="C450" t="s">
        <v>2998</v>
      </c>
      <c r="D450">
        <v>4</v>
      </c>
      <c r="E450" t="s">
        <v>2999</v>
      </c>
      <c r="F450" t="s">
        <v>382</v>
      </c>
      <c r="G450" t="e">
        <f>-pezil</f>
        <v>#NAME?</v>
      </c>
      <c r="H450" t="s">
        <v>3000</v>
      </c>
      <c r="I450" t="e">
        <f>-pezil</f>
        <v>#NAME?</v>
      </c>
      <c r="J450">
        <v>1997</v>
      </c>
      <c r="K450">
        <v>1996</v>
      </c>
      <c r="L450" t="s">
        <v>3001</v>
      </c>
      <c r="M450" t="s">
        <v>3002</v>
      </c>
      <c r="N450" t="s">
        <v>3003</v>
      </c>
      <c r="O450" t="s">
        <v>32</v>
      </c>
      <c r="P450" t="s">
        <v>31</v>
      </c>
      <c r="Q450" t="s">
        <v>27</v>
      </c>
      <c r="R450" t="s">
        <v>33</v>
      </c>
      <c r="S450" t="s">
        <v>27</v>
      </c>
      <c r="T450" t="s">
        <v>31</v>
      </c>
      <c r="U450" t="s">
        <v>27</v>
      </c>
      <c r="V450" t="s">
        <v>27</v>
      </c>
      <c r="W450" t="s">
        <v>27</v>
      </c>
      <c r="X450" t="s">
        <v>47</v>
      </c>
      <c r="Y450" t="s">
        <v>3004</v>
      </c>
    </row>
    <row r="451" spans="1:25" x14ac:dyDescent="0.25">
      <c r="A451">
        <v>1279</v>
      </c>
      <c r="B451" t="s">
        <v>3005</v>
      </c>
      <c r="C451" t="s">
        <v>3006</v>
      </c>
      <c r="D451">
        <v>4</v>
      </c>
      <c r="E451" t="s">
        <v>3007</v>
      </c>
      <c r="F451" t="s">
        <v>3008</v>
      </c>
      <c r="G451" t="e">
        <f>-olol</f>
        <v>#NAME?</v>
      </c>
      <c r="H451" t="s">
        <v>87</v>
      </c>
      <c r="I451" t="e">
        <f>-olol</f>
        <v>#NAME?</v>
      </c>
      <c r="J451">
        <v>1976</v>
      </c>
      <c r="K451">
        <v>1981</v>
      </c>
      <c r="L451" t="s">
        <v>3009</v>
      </c>
      <c r="M451" t="s">
        <v>3010</v>
      </c>
      <c r="N451" t="s">
        <v>88</v>
      </c>
      <c r="O451" t="s">
        <v>32</v>
      </c>
      <c r="P451" t="s">
        <v>31</v>
      </c>
      <c r="Q451" t="s">
        <v>27</v>
      </c>
      <c r="R451" t="s">
        <v>33</v>
      </c>
      <c r="S451" t="s">
        <v>27</v>
      </c>
      <c r="T451" t="s">
        <v>31</v>
      </c>
      <c r="U451" t="s">
        <v>31</v>
      </c>
      <c r="V451" t="s">
        <v>27</v>
      </c>
      <c r="W451" t="s">
        <v>31</v>
      </c>
      <c r="X451" t="s">
        <v>47</v>
      </c>
      <c r="Y451" t="s">
        <v>3011</v>
      </c>
    </row>
    <row r="452" spans="1:25" x14ac:dyDescent="0.25">
      <c r="A452">
        <v>561520</v>
      </c>
      <c r="B452" t="s">
        <v>3012</v>
      </c>
      <c r="C452" t="s">
        <v>3013</v>
      </c>
      <c r="D452">
        <v>4</v>
      </c>
      <c r="E452" t="s">
        <v>3014</v>
      </c>
      <c r="F452" t="s">
        <v>3015</v>
      </c>
      <c r="G452" t="e">
        <f>-gatran</f>
        <v>#NAME?</v>
      </c>
      <c r="H452" t="s">
        <v>787</v>
      </c>
      <c r="I452" t="e">
        <f>-gatran</f>
        <v>#NAME?</v>
      </c>
      <c r="J452">
        <v>2008</v>
      </c>
      <c r="K452">
        <v>2010</v>
      </c>
      <c r="L452" t="s">
        <v>3016</v>
      </c>
      <c r="M452" t="s">
        <v>3017</v>
      </c>
      <c r="O452" t="s">
        <v>32</v>
      </c>
      <c r="P452" t="s">
        <v>27</v>
      </c>
      <c r="Q452" t="s">
        <v>27</v>
      </c>
      <c r="R452" t="s">
        <v>35</v>
      </c>
      <c r="S452" t="s">
        <v>31</v>
      </c>
      <c r="T452" t="s">
        <v>31</v>
      </c>
      <c r="U452" t="s">
        <v>27</v>
      </c>
      <c r="V452" t="s">
        <v>27</v>
      </c>
      <c r="W452" t="s">
        <v>31</v>
      </c>
      <c r="X452" t="s">
        <v>47</v>
      </c>
      <c r="Y452" t="s">
        <v>3018</v>
      </c>
    </row>
    <row r="453" spans="1:25" x14ac:dyDescent="0.25">
      <c r="A453">
        <v>1381331</v>
      </c>
      <c r="B453" t="s">
        <v>3023</v>
      </c>
      <c r="C453" t="s">
        <v>3024</v>
      </c>
      <c r="D453">
        <v>4</v>
      </c>
      <c r="F453" t="s">
        <v>71</v>
      </c>
      <c r="G453" t="e">
        <f>-cogin</f>
        <v>#NAME?</v>
      </c>
      <c r="H453" t="s">
        <v>3025</v>
      </c>
      <c r="I453" t="e">
        <f>-cogin</f>
        <v>#NAME?</v>
      </c>
      <c r="J453">
        <v>2000</v>
      </c>
      <c r="K453">
        <v>2001</v>
      </c>
      <c r="L453" t="s">
        <v>3026</v>
      </c>
      <c r="M453" t="s">
        <v>3027</v>
      </c>
      <c r="O453" t="s">
        <v>37</v>
      </c>
      <c r="P453" t="s">
        <v>27</v>
      </c>
      <c r="Q453" t="s">
        <v>27</v>
      </c>
      <c r="R453" t="s">
        <v>28</v>
      </c>
      <c r="S453" t="s">
        <v>27</v>
      </c>
      <c r="T453" t="s">
        <v>27</v>
      </c>
      <c r="U453" t="s">
        <v>31</v>
      </c>
      <c r="V453" t="s">
        <v>27</v>
      </c>
      <c r="W453" t="s">
        <v>27</v>
      </c>
      <c r="X453" t="s">
        <v>47</v>
      </c>
    </row>
    <row r="454" spans="1:25" x14ac:dyDescent="0.25">
      <c r="A454">
        <v>1380847</v>
      </c>
      <c r="B454" t="s">
        <v>3028</v>
      </c>
      <c r="C454" t="s">
        <v>3029</v>
      </c>
      <c r="D454">
        <v>4</v>
      </c>
      <c r="F454" t="s">
        <v>3030</v>
      </c>
      <c r="G454" t="e">
        <f>-mab</f>
        <v>#NAME?</v>
      </c>
      <c r="H454" t="s">
        <v>3031</v>
      </c>
      <c r="I454" t="s">
        <v>3032</v>
      </c>
      <c r="L454" t="s">
        <v>3033</v>
      </c>
      <c r="M454" t="s">
        <v>3034</v>
      </c>
      <c r="O454" t="s">
        <v>99</v>
      </c>
      <c r="P454" t="s">
        <v>27</v>
      </c>
      <c r="Q454" t="s">
        <v>27</v>
      </c>
      <c r="R454" t="s">
        <v>28</v>
      </c>
      <c r="S454" t="s">
        <v>27</v>
      </c>
      <c r="T454" t="s">
        <v>27</v>
      </c>
      <c r="U454" t="s">
        <v>31</v>
      </c>
      <c r="V454" t="s">
        <v>27</v>
      </c>
      <c r="W454" t="s">
        <v>27</v>
      </c>
      <c r="X454" t="s">
        <v>37</v>
      </c>
    </row>
    <row r="455" spans="1:25" x14ac:dyDescent="0.25">
      <c r="A455">
        <v>392195</v>
      </c>
      <c r="B455" t="s">
        <v>3035</v>
      </c>
      <c r="C455" t="s">
        <v>3036</v>
      </c>
      <c r="D455">
        <v>4</v>
      </c>
      <c r="F455" t="s">
        <v>3037</v>
      </c>
      <c r="G455" t="e">
        <f>-tocin</f>
        <v>#NAME?</v>
      </c>
      <c r="H455" t="s">
        <v>427</v>
      </c>
      <c r="I455" t="e">
        <f>-tocin</f>
        <v>#NAME?</v>
      </c>
      <c r="K455">
        <v>1980</v>
      </c>
      <c r="L455" t="s">
        <v>3038</v>
      </c>
      <c r="M455" t="s">
        <v>3039</v>
      </c>
      <c r="N455" t="s">
        <v>1457</v>
      </c>
      <c r="O455" t="s">
        <v>40</v>
      </c>
      <c r="P455" t="s">
        <v>27</v>
      </c>
      <c r="Q455" t="s">
        <v>27</v>
      </c>
      <c r="R455" t="s">
        <v>28</v>
      </c>
      <c r="S455" t="s">
        <v>27</v>
      </c>
      <c r="T455" t="s">
        <v>27</v>
      </c>
      <c r="U455" t="s">
        <v>31</v>
      </c>
      <c r="V455" t="s">
        <v>31</v>
      </c>
      <c r="W455" t="s">
        <v>31</v>
      </c>
      <c r="X455" t="s">
        <v>47</v>
      </c>
      <c r="Y455" t="s">
        <v>3040</v>
      </c>
    </row>
    <row r="456" spans="1:25" x14ac:dyDescent="0.25">
      <c r="A456">
        <v>674883</v>
      </c>
      <c r="B456" t="s">
        <v>3041</v>
      </c>
      <c r="C456" t="s">
        <v>3042</v>
      </c>
      <c r="D456">
        <v>4</v>
      </c>
      <c r="E456" t="s">
        <v>3043</v>
      </c>
      <c r="F456" t="s">
        <v>1091</v>
      </c>
      <c r="G456" t="s">
        <v>48</v>
      </c>
      <c r="H456" t="s">
        <v>49</v>
      </c>
      <c r="I456" t="s">
        <v>48</v>
      </c>
      <c r="J456">
        <v>1979</v>
      </c>
      <c r="K456">
        <v>1985</v>
      </c>
      <c r="L456" t="s">
        <v>3044</v>
      </c>
      <c r="M456" t="s">
        <v>3045</v>
      </c>
      <c r="N456" t="s">
        <v>53</v>
      </c>
      <c r="O456" t="s">
        <v>32</v>
      </c>
      <c r="P456" t="s">
        <v>27</v>
      </c>
      <c r="Q456" t="s">
        <v>27</v>
      </c>
      <c r="R456" t="s">
        <v>28</v>
      </c>
      <c r="S456" t="s">
        <v>27</v>
      </c>
      <c r="T456" t="s">
        <v>27</v>
      </c>
      <c r="U456" t="s">
        <v>31</v>
      </c>
      <c r="V456" t="s">
        <v>27</v>
      </c>
      <c r="W456" t="s">
        <v>27</v>
      </c>
      <c r="X456" t="s">
        <v>47</v>
      </c>
      <c r="Y456" t="s">
        <v>3046</v>
      </c>
    </row>
    <row r="457" spans="1:25" x14ac:dyDescent="0.25">
      <c r="A457">
        <v>229058</v>
      </c>
      <c r="B457" t="s">
        <v>3047</v>
      </c>
      <c r="C457" t="s">
        <v>3048</v>
      </c>
      <c r="D457">
        <v>4</v>
      </c>
      <c r="E457" t="s">
        <v>3049</v>
      </c>
      <c r="F457" t="s">
        <v>3050</v>
      </c>
      <c r="J457">
        <v>1962</v>
      </c>
      <c r="K457">
        <v>1975</v>
      </c>
      <c r="L457" t="s">
        <v>3051</v>
      </c>
      <c r="M457" t="s">
        <v>3052</v>
      </c>
      <c r="N457" t="s">
        <v>631</v>
      </c>
      <c r="O457" t="s">
        <v>32</v>
      </c>
      <c r="P457" t="s">
        <v>31</v>
      </c>
      <c r="Q457" t="s">
        <v>27</v>
      </c>
      <c r="R457" t="s">
        <v>33</v>
      </c>
      <c r="S457" t="s">
        <v>27</v>
      </c>
      <c r="T457" t="s">
        <v>31</v>
      </c>
      <c r="U457" t="s">
        <v>27</v>
      </c>
      <c r="V457" t="s">
        <v>31</v>
      </c>
      <c r="W457" t="s">
        <v>27</v>
      </c>
      <c r="X457" t="s">
        <v>580</v>
      </c>
      <c r="Y457" t="s">
        <v>3053</v>
      </c>
    </row>
    <row r="458" spans="1:25" x14ac:dyDescent="0.25">
      <c r="A458">
        <v>465356</v>
      </c>
      <c r="B458" t="s">
        <v>3054</v>
      </c>
      <c r="C458" t="s">
        <v>3055</v>
      </c>
      <c r="D458">
        <v>4</v>
      </c>
      <c r="F458" t="s">
        <v>371</v>
      </c>
      <c r="K458">
        <v>1982</v>
      </c>
      <c r="L458" t="s">
        <v>3056</v>
      </c>
      <c r="M458" t="s">
        <v>3057</v>
      </c>
      <c r="N458" t="s">
        <v>193</v>
      </c>
      <c r="O458" t="s">
        <v>26</v>
      </c>
      <c r="P458" t="s">
        <v>27</v>
      </c>
      <c r="Q458" t="s">
        <v>27</v>
      </c>
      <c r="R458" t="s">
        <v>28</v>
      </c>
      <c r="S458" t="s">
        <v>27</v>
      </c>
      <c r="T458" t="s">
        <v>27</v>
      </c>
      <c r="U458" t="s">
        <v>31</v>
      </c>
      <c r="V458" t="s">
        <v>27</v>
      </c>
      <c r="W458" t="s">
        <v>27</v>
      </c>
      <c r="X458" t="s">
        <v>172</v>
      </c>
      <c r="Y458" t="s">
        <v>3058</v>
      </c>
    </row>
    <row r="459" spans="1:25" x14ac:dyDescent="0.25">
      <c r="A459">
        <v>675097</v>
      </c>
      <c r="B459" t="s">
        <v>3059</v>
      </c>
      <c r="C459" t="s">
        <v>3060</v>
      </c>
      <c r="D459">
        <v>4</v>
      </c>
      <c r="F459" t="s">
        <v>3061</v>
      </c>
      <c r="K459">
        <v>1973</v>
      </c>
      <c r="N459" t="s">
        <v>198</v>
      </c>
      <c r="O459" t="s">
        <v>26</v>
      </c>
      <c r="P459" t="s">
        <v>31</v>
      </c>
      <c r="Q459" t="s">
        <v>27</v>
      </c>
      <c r="R459" t="s">
        <v>28</v>
      </c>
      <c r="S459" t="s">
        <v>31</v>
      </c>
      <c r="T459" t="s">
        <v>31</v>
      </c>
      <c r="U459" t="s">
        <v>31</v>
      </c>
      <c r="V459" t="s">
        <v>31</v>
      </c>
      <c r="W459" t="s">
        <v>27</v>
      </c>
      <c r="X459" t="s">
        <v>47</v>
      </c>
      <c r="Y459" t="s">
        <v>3062</v>
      </c>
    </row>
    <row r="460" spans="1:25" x14ac:dyDescent="0.25">
      <c r="A460">
        <v>27229</v>
      </c>
      <c r="B460" t="s">
        <v>3063</v>
      </c>
      <c r="C460" t="s">
        <v>3064</v>
      </c>
      <c r="D460">
        <v>4</v>
      </c>
      <c r="F460" t="s">
        <v>3065</v>
      </c>
      <c r="G460" t="s">
        <v>846</v>
      </c>
      <c r="H460" t="s">
        <v>30</v>
      </c>
      <c r="I460" t="s">
        <v>846</v>
      </c>
      <c r="K460">
        <v>1955</v>
      </c>
      <c r="L460" t="s">
        <v>3066</v>
      </c>
      <c r="M460" t="s">
        <v>3067</v>
      </c>
      <c r="N460" t="s">
        <v>895</v>
      </c>
      <c r="O460" t="s">
        <v>26</v>
      </c>
      <c r="P460" t="s">
        <v>31</v>
      </c>
      <c r="Q460" t="s">
        <v>27</v>
      </c>
      <c r="R460" t="s">
        <v>28</v>
      </c>
      <c r="S460" t="s">
        <v>27</v>
      </c>
      <c r="T460" t="s">
        <v>31</v>
      </c>
      <c r="U460" t="s">
        <v>27</v>
      </c>
      <c r="V460" t="s">
        <v>27</v>
      </c>
      <c r="W460" t="s">
        <v>27</v>
      </c>
      <c r="X460" t="s">
        <v>47</v>
      </c>
      <c r="Y460" t="s">
        <v>3068</v>
      </c>
    </row>
    <row r="461" spans="1:25" x14ac:dyDescent="0.25">
      <c r="A461">
        <v>675561</v>
      </c>
      <c r="B461" t="s">
        <v>3069</v>
      </c>
      <c r="C461" t="s">
        <v>3070</v>
      </c>
      <c r="D461">
        <v>4</v>
      </c>
      <c r="F461" t="s">
        <v>3071</v>
      </c>
      <c r="G461" t="e">
        <f>-ase</f>
        <v>#NAME?</v>
      </c>
      <c r="H461" t="s">
        <v>620</v>
      </c>
      <c r="I461" t="e">
        <f>-ase</f>
        <v>#NAME?</v>
      </c>
      <c r="J461">
        <v>2004</v>
      </c>
      <c r="K461">
        <v>2004</v>
      </c>
      <c r="L461" t="s">
        <v>703</v>
      </c>
      <c r="M461" t="s">
        <v>704</v>
      </c>
      <c r="O461" t="s">
        <v>621</v>
      </c>
      <c r="P461" t="s">
        <v>27</v>
      </c>
      <c r="Q461" t="s">
        <v>27</v>
      </c>
      <c r="R461" t="s">
        <v>28</v>
      </c>
      <c r="S461" t="s">
        <v>27</v>
      </c>
      <c r="T461" t="s">
        <v>27</v>
      </c>
      <c r="U461" t="s">
        <v>31</v>
      </c>
      <c r="V461" t="s">
        <v>27</v>
      </c>
      <c r="W461" t="s">
        <v>27</v>
      </c>
      <c r="X461" t="s">
        <v>47</v>
      </c>
    </row>
    <row r="462" spans="1:25" x14ac:dyDescent="0.25">
      <c r="A462">
        <v>675214</v>
      </c>
      <c r="B462" t="s">
        <v>3072</v>
      </c>
      <c r="C462" t="s">
        <v>3073</v>
      </c>
      <c r="D462">
        <v>4</v>
      </c>
      <c r="F462" t="s">
        <v>396</v>
      </c>
      <c r="G462" t="s">
        <v>1141</v>
      </c>
      <c r="H462" t="s">
        <v>1142</v>
      </c>
      <c r="I462" t="s">
        <v>1141</v>
      </c>
      <c r="K462">
        <v>1956</v>
      </c>
      <c r="O462" t="s">
        <v>26</v>
      </c>
      <c r="P462" t="s">
        <v>31</v>
      </c>
      <c r="Q462" t="s">
        <v>27</v>
      </c>
      <c r="R462" t="s">
        <v>28</v>
      </c>
      <c r="S462" t="s">
        <v>31</v>
      </c>
      <c r="T462" t="s">
        <v>27</v>
      </c>
      <c r="U462" t="s">
        <v>27</v>
      </c>
      <c r="V462" t="s">
        <v>31</v>
      </c>
      <c r="W462" t="s">
        <v>27</v>
      </c>
      <c r="X462" t="s">
        <v>172</v>
      </c>
      <c r="Y462" t="s">
        <v>3074</v>
      </c>
    </row>
    <row r="463" spans="1:25" x14ac:dyDescent="0.25">
      <c r="A463">
        <v>1370034</v>
      </c>
      <c r="B463" t="s">
        <v>3075</v>
      </c>
      <c r="C463" t="s">
        <v>3076</v>
      </c>
      <c r="D463">
        <v>4</v>
      </c>
      <c r="F463" t="s">
        <v>3077</v>
      </c>
      <c r="K463">
        <v>1981</v>
      </c>
      <c r="L463" t="s">
        <v>3078</v>
      </c>
      <c r="M463" t="s">
        <v>3079</v>
      </c>
      <c r="N463" t="s">
        <v>104</v>
      </c>
      <c r="O463" t="s">
        <v>32</v>
      </c>
      <c r="P463" t="s">
        <v>27</v>
      </c>
      <c r="Q463" t="s">
        <v>27</v>
      </c>
      <c r="R463" t="s">
        <v>35</v>
      </c>
      <c r="S463" t="s">
        <v>27</v>
      </c>
      <c r="T463" t="s">
        <v>27</v>
      </c>
      <c r="U463" t="s">
        <v>31</v>
      </c>
      <c r="V463" t="s">
        <v>27</v>
      </c>
      <c r="W463" t="s">
        <v>31</v>
      </c>
      <c r="X463" t="s">
        <v>47</v>
      </c>
    </row>
    <row r="464" spans="1:25" x14ac:dyDescent="0.25">
      <c r="A464">
        <v>384948</v>
      </c>
      <c r="B464" t="s">
        <v>3080</v>
      </c>
      <c r="C464" t="s">
        <v>3081</v>
      </c>
      <c r="D464">
        <v>4</v>
      </c>
      <c r="E464" t="s">
        <v>3082</v>
      </c>
      <c r="F464" t="s">
        <v>3083</v>
      </c>
      <c r="J464">
        <v>1970</v>
      </c>
      <c r="K464">
        <v>1990</v>
      </c>
      <c r="L464" t="s">
        <v>3084</v>
      </c>
      <c r="M464" t="s">
        <v>3085</v>
      </c>
      <c r="N464" t="s">
        <v>3086</v>
      </c>
      <c r="O464" t="s">
        <v>32</v>
      </c>
      <c r="P464" t="s">
        <v>31</v>
      </c>
      <c r="Q464" t="s">
        <v>27</v>
      </c>
      <c r="R464" t="s">
        <v>28</v>
      </c>
      <c r="S464" t="s">
        <v>27</v>
      </c>
      <c r="T464" t="s">
        <v>31</v>
      </c>
      <c r="U464" t="s">
        <v>27</v>
      </c>
      <c r="V464" t="s">
        <v>27</v>
      </c>
      <c r="W464" t="s">
        <v>27</v>
      </c>
      <c r="X464" t="s">
        <v>172</v>
      </c>
      <c r="Y464" t="s">
        <v>3087</v>
      </c>
    </row>
    <row r="465" spans="1:25" x14ac:dyDescent="0.25">
      <c r="A465">
        <v>675289</v>
      </c>
      <c r="B465" t="s">
        <v>3088</v>
      </c>
      <c r="C465" t="s">
        <v>3089</v>
      </c>
      <c r="D465">
        <v>4</v>
      </c>
      <c r="F465" t="s">
        <v>3090</v>
      </c>
      <c r="K465">
        <v>1974</v>
      </c>
      <c r="L465" t="s">
        <v>3091</v>
      </c>
      <c r="M465" t="s">
        <v>3092</v>
      </c>
      <c r="N465" t="s">
        <v>3093</v>
      </c>
      <c r="O465" t="s">
        <v>32</v>
      </c>
      <c r="P465" t="s">
        <v>31</v>
      </c>
      <c r="Q465" t="s">
        <v>27</v>
      </c>
      <c r="R465" t="s">
        <v>33</v>
      </c>
      <c r="S465" t="s">
        <v>27</v>
      </c>
      <c r="T465" t="s">
        <v>27</v>
      </c>
      <c r="U465" t="s">
        <v>27</v>
      </c>
      <c r="V465" t="s">
        <v>31</v>
      </c>
      <c r="W465" t="s">
        <v>27</v>
      </c>
      <c r="X465" t="s">
        <v>47</v>
      </c>
      <c r="Y465" t="s">
        <v>3094</v>
      </c>
    </row>
    <row r="466" spans="1:25" x14ac:dyDescent="0.25">
      <c r="A466">
        <v>674876</v>
      </c>
      <c r="B466" t="s">
        <v>3095</v>
      </c>
      <c r="C466" t="s">
        <v>3096</v>
      </c>
      <c r="D466">
        <v>4</v>
      </c>
      <c r="F466" t="s">
        <v>3097</v>
      </c>
      <c r="L466" t="s">
        <v>3098</v>
      </c>
      <c r="M466" t="s">
        <v>3099</v>
      </c>
      <c r="N466" t="s">
        <v>961</v>
      </c>
      <c r="O466" t="s">
        <v>36</v>
      </c>
      <c r="P466" t="s">
        <v>27</v>
      </c>
      <c r="Q466" t="s">
        <v>27</v>
      </c>
      <c r="R466" t="s">
        <v>37</v>
      </c>
      <c r="S466" t="s">
        <v>27</v>
      </c>
      <c r="T466" t="s">
        <v>27</v>
      </c>
      <c r="U466" t="s">
        <v>31</v>
      </c>
      <c r="V466" t="s">
        <v>27</v>
      </c>
      <c r="W466" t="s">
        <v>27</v>
      </c>
      <c r="X466" t="s">
        <v>47</v>
      </c>
      <c r="Y466" t="s">
        <v>3100</v>
      </c>
    </row>
    <row r="467" spans="1:25" x14ac:dyDescent="0.25">
      <c r="A467">
        <v>674789</v>
      </c>
      <c r="B467" t="s">
        <v>3101</v>
      </c>
      <c r="C467" t="s">
        <v>3102</v>
      </c>
      <c r="D467">
        <v>4</v>
      </c>
      <c r="E467" t="s">
        <v>3103</v>
      </c>
      <c r="F467" t="s">
        <v>3104</v>
      </c>
      <c r="J467">
        <v>1963</v>
      </c>
      <c r="K467">
        <v>1996</v>
      </c>
      <c r="N467" t="s">
        <v>3105</v>
      </c>
      <c r="O467" t="s">
        <v>32</v>
      </c>
      <c r="P467" t="s">
        <v>27</v>
      </c>
      <c r="Q467" t="s">
        <v>27</v>
      </c>
      <c r="R467" t="s">
        <v>35</v>
      </c>
      <c r="S467" t="s">
        <v>27</v>
      </c>
      <c r="T467" t="s">
        <v>31</v>
      </c>
      <c r="U467" t="s">
        <v>27</v>
      </c>
      <c r="V467" t="s">
        <v>27</v>
      </c>
      <c r="W467" t="s">
        <v>27</v>
      </c>
      <c r="X467" t="s">
        <v>580</v>
      </c>
      <c r="Y467" t="s">
        <v>3106</v>
      </c>
    </row>
    <row r="468" spans="1:25" x14ac:dyDescent="0.25">
      <c r="A468">
        <v>27609</v>
      </c>
      <c r="B468" t="s">
        <v>3107</v>
      </c>
      <c r="C468" t="s">
        <v>3108</v>
      </c>
      <c r="D468">
        <v>4</v>
      </c>
      <c r="E468" t="s">
        <v>3109</v>
      </c>
      <c r="F468" t="s">
        <v>3110</v>
      </c>
      <c r="J468">
        <v>1969</v>
      </c>
      <c r="K468">
        <v>1974</v>
      </c>
      <c r="L468" t="s">
        <v>3111</v>
      </c>
      <c r="M468" t="s">
        <v>3112</v>
      </c>
      <c r="N468" t="s">
        <v>104</v>
      </c>
      <c r="O468" t="s">
        <v>32</v>
      </c>
      <c r="P468" t="s">
        <v>31</v>
      </c>
      <c r="Q468" t="s">
        <v>27</v>
      </c>
      <c r="R468" t="s">
        <v>35</v>
      </c>
      <c r="S468" t="s">
        <v>27</v>
      </c>
      <c r="T468" t="s">
        <v>31</v>
      </c>
      <c r="U468" t="s">
        <v>31</v>
      </c>
      <c r="V468" t="s">
        <v>31</v>
      </c>
      <c r="W468" t="s">
        <v>31</v>
      </c>
      <c r="X468" t="s">
        <v>47</v>
      </c>
      <c r="Y468" t="s">
        <v>3113</v>
      </c>
    </row>
    <row r="469" spans="1:25" x14ac:dyDescent="0.25">
      <c r="A469">
        <v>674641</v>
      </c>
      <c r="B469" t="s">
        <v>3114</v>
      </c>
      <c r="C469" t="s">
        <v>3115</v>
      </c>
      <c r="D469">
        <v>4</v>
      </c>
      <c r="E469" t="s">
        <v>3116</v>
      </c>
      <c r="F469" t="s">
        <v>371</v>
      </c>
      <c r="G469" t="e">
        <f>-pressin</f>
        <v>#NAME?</v>
      </c>
      <c r="H469" t="s">
        <v>1239</v>
      </c>
      <c r="I469" t="e">
        <f>-pressin</f>
        <v>#NAME?</v>
      </c>
      <c r="J469">
        <v>1965</v>
      </c>
      <c r="K469">
        <v>1982</v>
      </c>
      <c r="L469" t="s">
        <v>3117</v>
      </c>
      <c r="M469" t="s">
        <v>3118</v>
      </c>
      <c r="N469" t="s">
        <v>3119</v>
      </c>
      <c r="O469" t="s">
        <v>40</v>
      </c>
      <c r="P469" t="s">
        <v>27</v>
      </c>
      <c r="Q469" t="s">
        <v>27</v>
      </c>
      <c r="R469" t="s">
        <v>28</v>
      </c>
      <c r="S469" t="s">
        <v>27</v>
      </c>
      <c r="T469" t="s">
        <v>27</v>
      </c>
      <c r="U469" t="s">
        <v>27</v>
      </c>
      <c r="V469" t="s">
        <v>31</v>
      </c>
      <c r="W469" t="s">
        <v>27</v>
      </c>
      <c r="X469" t="s">
        <v>172</v>
      </c>
      <c r="Y469" t="s">
        <v>3120</v>
      </c>
    </row>
    <row r="470" spans="1:25" x14ac:dyDescent="0.25">
      <c r="A470">
        <v>674819</v>
      </c>
      <c r="B470" t="s">
        <v>3121</v>
      </c>
      <c r="C470" t="s">
        <v>3122</v>
      </c>
      <c r="D470">
        <v>4</v>
      </c>
      <c r="F470" t="s">
        <v>559</v>
      </c>
      <c r="J470">
        <v>1964</v>
      </c>
      <c r="K470">
        <v>1982</v>
      </c>
      <c r="N470" t="s">
        <v>1683</v>
      </c>
      <c r="O470" t="s">
        <v>32</v>
      </c>
      <c r="P470" t="s">
        <v>31</v>
      </c>
      <c r="Q470" t="s">
        <v>27</v>
      </c>
      <c r="R470" t="s">
        <v>35</v>
      </c>
      <c r="S470" t="s">
        <v>27</v>
      </c>
      <c r="T470" t="s">
        <v>31</v>
      </c>
      <c r="U470" t="s">
        <v>27</v>
      </c>
      <c r="V470" t="s">
        <v>27</v>
      </c>
      <c r="W470" t="s">
        <v>27</v>
      </c>
      <c r="X470" t="s">
        <v>172</v>
      </c>
      <c r="Y470" t="s">
        <v>3123</v>
      </c>
    </row>
    <row r="471" spans="1:25" x14ac:dyDescent="0.25">
      <c r="A471">
        <v>469217</v>
      </c>
      <c r="B471" t="s">
        <v>3124</v>
      </c>
      <c r="C471" t="s">
        <v>3125</v>
      </c>
      <c r="D471">
        <v>4</v>
      </c>
      <c r="F471" t="s">
        <v>3126</v>
      </c>
      <c r="L471" t="s">
        <v>3127</v>
      </c>
      <c r="M471" t="s">
        <v>3128</v>
      </c>
      <c r="N471" t="s">
        <v>3129</v>
      </c>
      <c r="O471" t="s">
        <v>26</v>
      </c>
      <c r="P471" t="s">
        <v>27</v>
      </c>
      <c r="Q471" t="s">
        <v>27</v>
      </c>
      <c r="R471" t="s">
        <v>28</v>
      </c>
      <c r="S471" t="s">
        <v>27</v>
      </c>
      <c r="T471" t="s">
        <v>31</v>
      </c>
      <c r="U471" t="s">
        <v>31</v>
      </c>
      <c r="V471" t="s">
        <v>27</v>
      </c>
      <c r="W471" t="s">
        <v>27</v>
      </c>
      <c r="X471" t="s">
        <v>47</v>
      </c>
      <c r="Y471" t="s">
        <v>3130</v>
      </c>
    </row>
    <row r="472" spans="1:25" x14ac:dyDescent="0.25">
      <c r="A472">
        <v>364141</v>
      </c>
      <c r="B472" t="s">
        <v>3131</v>
      </c>
      <c r="C472" t="s">
        <v>3132</v>
      </c>
      <c r="D472">
        <v>4</v>
      </c>
      <c r="E472" t="s">
        <v>3133</v>
      </c>
      <c r="F472" t="s">
        <v>2081</v>
      </c>
      <c r="J472">
        <v>1967</v>
      </c>
      <c r="K472">
        <v>1984</v>
      </c>
      <c r="L472" t="s">
        <v>3134</v>
      </c>
      <c r="M472" t="s">
        <v>3135</v>
      </c>
      <c r="N472" t="s">
        <v>76</v>
      </c>
      <c r="O472" t="s">
        <v>32</v>
      </c>
      <c r="P472" t="s">
        <v>27</v>
      </c>
      <c r="Q472" t="s">
        <v>27</v>
      </c>
      <c r="R472" t="s">
        <v>35</v>
      </c>
      <c r="S472" t="s">
        <v>27</v>
      </c>
      <c r="T472" t="s">
        <v>31</v>
      </c>
      <c r="U472" t="s">
        <v>27</v>
      </c>
      <c r="V472" t="s">
        <v>27</v>
      </c>
      <c r="W472" t="s">
        <v>27</v>
      </c>
      <c r="X472" t="s">
        <v>47</v>
      </c>
      <c r="Y472" t="s">
        <v>3136</v>
      </c>
    </row>
    <row r="473" spans="1:25" x14ac:dyDescent="0.25">
      <c r="A473">
        <v>674861</v>
      </c>
      <c r="B473" t="s">
        <v>3137</v>
      </c>
      <c r="C473" t="s">
        <v>3138</v>
      </c>
      <c r="D473">
        <v>4</v>
      </c>
      <c r="F473" t="s">
        <v>3139</v>
      </c>
      <c r="K473">
        <v>1953</v>
      </c>
      <c r="N473" t="s">
        <v>84</v>
      </c>
      <c r="O473" t="s">
        <v>32</v>
      </c>
      <c r="P473" t="s">
        <v>31</v>
      </c>
      <c r="Q473" t="s">
        <v>27</v>
      </c>
      <c r="R473" t="s">
        <v>35</v>
      </c>
      <c r="S473" t="s">
        <v>31</v>
      </c>
      <c r="T473" t="s">
        <v>31</v>
      </c>
      <c r="U473" t="s">
        <v>27</v>
      </c>
      <c r="V473" t="s">
        <v>27</v>
      </c>
      <c r="W473" t="s">
        <v>27</v>
      </c>
      <c r="X473" t="s">
        <v>47</v>
      </c>
      <c r="Y473" t="s">
        <v>3140</v>
      </c>
    </row>
    <row r="474" spans="1:25" x14ac:dyDescent="0.25">
      <c r="A474">
        <v>441571</v>
      </c>
      <c r="B474" t="s">
        <v>3141</v>
      </c>
      <c r="C474" t="s">
        <v>3142</v>
      </c>
      <c r="D474">
        <v>4</v>
      </c>
      <c r="F474" t="s">
        <v>3143</v>
      </c>
      <c r="L474" t="s">
        <v>3144</v>
      </c>
      <c r="M474" t="s">
        <v>3145</v>
      </c>
      <c r="N474" t="s">
        <v>3146</v>
      </c>
      <c r="O474" t="s">
        <v>32</v>
      </c>
      <c r="P474" t="s">
        <v>27</v>
      </c>
      <c r="Q474" t="s">
        <v>27</v>
      </c>
      <c r="R474" t="s">
        <v>28</v>
      </c>
      <c r="S474" t="s">
        <v>27</v>
      </c>
      <c r="T474" t="s">
        <v>31</v>
      </c>
      <c r="U474" t="s">
        <v>31</v>
      </c>
      <c r="V474" t="s">
        <v>27</v>
      </c>
      <c r="W474" t="s">
        <v>31</v>
      </c>
      <c r="X474" t="s">
        <v>47</v>
      </c>
      <c r="Y474" t="s">
        <v>3147</v>
      </c>
    </row>
    <row r="475" spans="1:25" x14ac:dyDescent="0.25">
      <c r="A475">
        <v>675438</v>
      </c>
      <c r="B475" t="s">
        <v>3148</v>
      </c>
      <c r="C475" t="s">
        <v>3149</v>
      </c>
      <c r="D475">
        <v>4</v>
      </c>
      <c r="F475" t="s">
        <v>263</v>
      </c>
      <c r="K475">
        <v>1982</v>
      </c>
      <c r="L475" t="s">
        <v>3150</v>
      </c>
      <c r="M475" t="s">
        <v>3151</v>
      </c>
      <c r="O475" t="s">
        <v>26</v>
      </c>
      <c r="P475" t="s">
        <v>27</v>
      </c>
      <c r="Q475" t="s">
        <v>27</v>
      </c>
      <c r="R475" t="s">
        <v>28</v>
      </c>
      <c r="S475" t="s">
        <v>27</v>
      </c>
      <c r="T475" t="s">
        <v>31</v>
      </c>
      <c r="U475" t="s">
        <v>27</v>
      </c>
      <c r="V475" t="s">
        <v>27</v>
      </c>
      <c r="W475" t="s">
        <v>27</v>
      </c>
      <c r="X475" t="s">
        <v>172</v>
      </c>
    </row>
    <row r="476" spans="1:25" x14ac:dyDescent="0.25">
      <c r="A476">
        <v>27368</v>
      </c>
      <c r="B476" t="s">
        <v>3152</v>
      </c>
      <c r="C476" t="s">
        <v>3153</v>
      </c>
      <c r="D476">
        <v>4</v>
      </c>
      <c r="F476" t="s">
        <v>3154</v>
      </c>
      <c r="K476">
        <v>1951</v>
      </c>
      <c r="L476" t="s">
        <v>3155</v>
      </c>
      <c r="M476" t="s">
        <v>3156</v>
      </c>
      <c r="N476" t="s">
        <v>3157</v>
      </c>
      <c r="O476" t="s">
        <v>32</v>
      </c>
      <c r="P476" t="s">
        <v>31</v>
      </c>
      <c r="Q476" t="s">
        <v>27</v>
      </c>
      <c r="R476" t="s">
        <v>33</v>
      </c>
      <c r="S476" t="s">
        <v>27</v>
      </c>
      <c r="T476" t="s">
        <v>31</v>
      </c>
      <c r="U476" t="s">
        <v>31</v>
      </c>
      <c r="V476" t="s">
        <v>31</v>
      </c>
      <c r="W476" t="s">
        <v>31</v>
      </c>
      <c r="X476" t="s">
        <v>47</v>
      </c>
      <c r="Y476" t="s">
        <v>3158</v>
      </c>
    </row>
    <row r="477" spans="1:25" x14ac:dyDescent="0.25">
      <c r="A477">
        <v>184737</v>
      </c>
      <c r="B477" t="s">
        <v>3159</v>
      </c>
      <c r="C477" t="s">
        <v>3160</v>
      </c>
      <c r="D477">
        <v>4</v>
      </c>
      <c r="F477" t="s">
        <v>3161</v>
      </c>
      <c r="J477">
        <v>1964</v>
      </c>
      <c r="K477">
        <v>1973</v>
      </c>
      <c r="N477" t="s">
        <v>3162</v>
      </c>
      <c r="O477" t="s">
        <v>32</v>
      </c>
      <c r="P477" t="s">
        <v>27</v>
      </c>
      <c r="Q477" t="s">
        <v>27</v>
      </c>
      <c r="R477" t="s">
        <v>28</v>
      </c>
      <c r="S477" t="s">
        <v>27</v>
      </c>
      <c r="T477" t="s">
        <v>27</v>
      </c>
      <c r="U477" t="s">
        <v>31</v>
      </c>
      <c r="V477" t="s">
        <v>27</v>
      </c>
      <c r="W477" t="s">
        <v>27</v>
      </c>
      <c r="X477" t="s">
        <v>172</v>
      </c>
      <c r="Y477" t="s">
        <v>3163</v>
      </c>
    </row>
    <row r="478" spans="1:25" x14ac:dyDescent="0.25">
      <c r="A478">
        <v>63445</v>
      </c>
      <c r="B478" t="s">
        <v>3166</v>
      </c>
      <c r="C478" t="s">
        <v>3167</v>
      </c>
      <c r="D478">
        <v>4</v>
      </c>
      <c r="E478" t="s">
        <v>3168</v>
      </c>
      <c r="F478" t="s">
        <v>396</v>
      </c>
      <c r="J478">
        <v>1975</v>
      </c>
      <c r="K478">
        <v>1980</v>
      </c>
      <c r="L478" t="s">
        <v>3169</v>
      </c>
      <c r="M478" t="s">
        <v>3170</v>
      </c>
      <c r="N478" t="s">
        <v>2526</v>
      </c>
      <c r="O478" t="s">
        <v>32</v>
      </c>
      <c r="P478" t="s">
        <v>31</v>
      </c>
      <c r="Q478" t="s">
        <v>27</v>
      </c>
      <c r="R478" t="s">
        <v>33</v>
      </c>
      <c r="S478" t="s">
        <v>27</v>
      </c>
      <c r="T478" t="s">
        <v>31</v>
      </c>
      <c r="U478" t="s">
        <v>27</v>
      </c>
      <c r="V478" t="s">
        <v>27</v>
      </c>
      <c r="W478" t="s">
        <v>27</v>
      </c>
      <c r="X478" t="s">
        <v>172</v>
      </c>
      <c r="Y478" t="s">
        <v>3171</v>
      </c>
    </row>
    <row r="479" spans="1:25" x14ac:dyDescent="0.25">
      <c r="A479">
        <v>238429</v>
      </c>
      <c r="B479" t="s">
        <v>3172</v>
      </c>
      <c r="C479" t="s">
        <v>3173</v>
      </c>
      <c r="D479">
        <v>4</v>
      </c>
      <c r="E479" t="s">
        <v>3174</v>
      </c>
      <c r="F479" t="s">
        <v>732</v>
      </c>
      <c r="G479" t="e">
        <f>-flurane</f>
        <v>#NAME?</v>
      </c>
      <c r="H479" t="s">
        <v>1263</v>
      </c>
      <c r="I479" t="e">
        <f>-flurane</f>
        <v>#NAME?</v>
      </c>
      <c r="J479">
        <v>1970</v>
      </c>
      <c r="K479">
        <v>1972</v>
      </c>
      <c r="L479" t="s">
        <v>3175</v>
      </c>
      <c r="M479" t="s">
        <v>3176</v>
      </c>
      <c r="N479" t="s">
        <v>453</v>
      </c>
      <c r="O479" t="s">
        <v>32</v>
      </c>
      <c r="P479" t="s">
        <v>31</v>
      </c>
      <c r="Q479" t="s">
        <v>27</v>
      </c>
      <c r="R479" t="s">
        <v>33</v>
      </c>
      <c r="S479" t="s">
        <v>27</v>
      </c>
      <c r="T479" t="s">
        <v>27</v>
      </c>
      <c r="U479" t="s">
        <v>27</v>
      </c>
      <c r="V479" t="s">
        <v>31</v>
      </c>
      <c r="W479" t="s">
        <v>27</v>
      </c>
      <c r="X479" t="s">
        <v>47</v>
      </c>
      <c r="Y479" t="s">
        <v>3177</v>
      </c>
    </row>
    <row r="480" spans="1:25" x14ac:dyDescent="0.25">
      <c r="A480">
        <v>675516</v>
      </c>
      <c r="B480" t="s">
        <v>3178</v>
      </c>
      <c r="C480" t="s">
        <v>3179</v>
      </c>
      <c r="D480">
        <v>4</v>
      </c>
      <c r="E480" t="s">
        <v>3180</v>
      </c>
      <c r="F480" t="s">
        <v>3181</v>
      </c>
      <c r="J480">
        <v>1963</v>
      </c>
      <c r="K480">
        <v>1970</v>
      </c>
      <c r="N480" t="s">
        <v>84</v>
      </c>
      <c r="O480" t="s">
        <v>26</v>
      </c>
      <c r="P480" t="s">
        <v>27</v>
      </c>
      <c r="Q480" t="s">
        <v>27</v>
      </c>
      <c r="R480" t="s">
        <v>28</v>
      </c>
      <c r="S480" t="s">
        <v>27</v>
      </c>
      <c r="T480" t="s">
        <v>27</v>
      </c>
      <c r="U480" t="s">
        <v>31</v>
      </c>
      <c r="V480" t="s">
        <v>27</v>
      </c>
      <c r="W480" t="s">
        <v>27</v>
      </c>
      <c r="X480" t="s">
        <v>47</v>
      </c>
    </row>
    <row r="481" spans="1:25" x14ac:dyDescent="0.25">
      <c r="A481">
        <v>675699</v>
      </c>
      <c r="B481" t="s">
        <v>3182</v>
      </c>
      <c r="C481" t="s">
        <v>3183</v>
      </c>
      <c r="D481">
        <v>4</v>
      </c>
      <c r="E481" t="s">
        <v>3184</v>
      </c>
      <c r="F481" t="s">
        <v>3185</v>
      </c>
      <c r="G481" t="e">
        <f>-taxel</f>
        <v>#NAME?</v>
      </c>
      <c r="H481" t="s">
        <v>1740</v>
      </c>
      <c r="I481" t="e">
        <f>-taxel</f>
        <v>#NAME?</v>
      </c>
      <c r="J481">
        <v>2010</v>
      </c>
      <c r="K481">
        <v>2010</v>
      </c>
      <c r="L481" t="s">
        <v>3186</v>
      </c>
      <c r="M481" t="s">
        <v>3187</v>
      </c>
      <c r="O481" t="s">
        <v>26</v>
      </c>
      <c r="P481" t="s">
        <v>27</v>
      </c>
      <c r="Q481" t="s">
        <v>27</v>
      </c>
      <c r="R481" t="s">
        <v>28</v>
      </c>
      <c r="S481" t="s">
        <v>27</v>
      </c>
      <c r="T481" t="s">
        <v>27</v>
      </c>
      <c r="U481" t="s">
        <v>31</v>
      </c>
      <c r="V481" t="s">
        <v>27</v>
      </c>
      <c r="W481" t="s">
        <v>31</v>
      </c>
      <c r="X481" t="s">
        <v>47</v>
      </c>
      <c r="Y481" t="s">
        <v>3188</v>
      </c>
    </row>
    <row r="482" spans="1:25" x14ac:dyDescent="0.25">
      <c r="A482">
        <v>675526</v>
      </c>
      <c r="B482" t="s">
        <v>3189</v>
      </c>
      <c r="C482" t="s">
        <v>3190</v>
      </c>
      <c r="D482">
        <v>4</v>
      </c>
      <c r="F482" t="s">
        <v>338</v>
      </c>
      <c r="K482">
        <v>1982</v>
      </c>
      <c r="O482" t="s">
        <v>37</v>
      </c>
      <c r="P482" t="s">
        <v>27</v>
      </c>
      <c r="Q482" t="s">
        <v>27</v>
      </c>
      <c r="R482" t="s">
        <v>28</v>
      </c>
      <c r="S482" t="s">
        <v>27</v>
      </c>
      <c r="T482" t="s">
        <v>27</v>
      </c>
      <c r="U482" t="s">
        <v>31</v>
      </c>
      <c r="V482" t="s">
        <v>27</v>
      </c>
      <c r="W482" t="s">
        <v>27</v>
      </c>
      <c r="X482" t="s">
        <v>172</v>
      </c>
    </row>
    <row r="483" spans="1:25" x14ac:dyDescent="0.25">
      <c r="A483">
        <v>675570</v>
      </c>
      <c r="B483" t="s">
        <v>3191</v>
      </c>
      <c r="C483" t="s">
        <v>3192</v>
      </c>
      <c r="D483">
        <v>4</v>
      </c>
      <c r="F483" t="s">
        <v>3193</v>
      </c>
      <c r="J483">
        <v>1997</v>
      </c>
      <c r="K483">
        <v>1993</v>
      </c>
      <c r="L483" t="s">
        <v>3194</v>
      </c>
      <c r="M483" t="s">
        <v>3195</v>
      </c>
      <c r="N483" t="s">
        <v>3196</v>
      </c>
      <c r="O483" t="s">
        <v>621</v>
      </c>
      <c r="P483" t="s">
        <v>27</v>
      </c>
      <c r="Q483" t="s">
        <v>27</v>
      </c>
      <c r="R483" t="s">
        <v>28</v>
      </c>
      <c r="S483" t="s">
        <v>27</v>
      </c>
      <c r="T483" t="s">
        <v>27</v>
      </c>
      <c r="U483" t="s">
        <v>31</v>
      </c>
      <c r="V483" t="s">
        <v>27</v>
      </c>
      <c r="W483" t="s">
        <v>27</v>
      </c>
      <c r="X483" t="s">
        <v>47</v>
      </c>
    </row>
    <row r="484" spans="1:25" x14ac:dyDescent="0.25">
      <c r="A484">
        <v>675627</v>
      </c>
      <c r="B484" t="s">
        <v>3197</v>
      </c>
      <c r="C484" t="s">
        <v>3198</v>
      </c>
      <c r="D484">
        <v>4</v>
      </c>
      <c r="E484" t="s">
        <v>3199</v>
      </c>
      <c r="F484" t="s">
        <v>3200</v>
      </c>
      <c r="G484" t="e">
        <f>-ermin</f>
        <v>#NAME?</v>
      </c>
      <c r="H484" t="s">
        <v>3201</v>
      </c>
      <c r="I484" t="s">
        <v>3202</v>
      </c>
      <c r="J484">
        <v>2004</v>
      </c>
      <c r="K484">
        <v>2005</v>
      </c>
      <c r="L484" t="s">
        <v>3203</v>
      </c>
      <c r="M484" t="s">
        <v>3204</v>
      </c>
      <c r="O484" t="s">
        <v>40</v>
      </c>
      <c r="P484" t="s">
        <v>27</v>
      </c>
      <c r="Q484" t="s">
        <v>27</v>
      </c>
      <c r="R484" t="s">
        <v>28</v>
      </c>
      <c r="S484" t="s">
        <v>27</v>
      </c>
      <c r="T484" t="s">
        <v>27</v>
      </c>
      <c r="U484" t="s">
        <v>31</v>
      </c>
      <c r="V484" t="s">
        <v>27</v>
      </c>
      <c r="W484" t="s">
        <v>27</v>
      </c>
      <c r="X484" t="s">
        <v>172</v>
      </c>
    </row>
    <row r="485" spans="1:25" x14ac:dyDescent="0.25">
      <c r="A485">
        <v>88317</v>
      </c>
      <c r="B485" t="s">
        <v>3205</v>
      </c>
      <c r="C485" t="s">
        <v>3206</v>
      </c>
      <c r="D485">
        <v>4</v>
      </c>
      <c r="G485" t="s">
        <v>3207</v>
      </c>
      <c r="H485" t="s">
        <v>3208</v>
      </c>
      <c r="I485" t="s">
        <v>3207</v>
      </c>
      <c r="L485" t="s">
        <v>3209</v>
      </c>
      <c r="M485" t="s">
        <v>3210</v>
      </c>
      <c r="O485" t="s">
        <v>26</v>
      </c>
      <c r="P485" t="s">
        <v>31</v>
      </c>
      <c r="Q485" t="s">
        <v>27</v>
      </c>
      <c r="R485" t="s">
        <v>28</v>
      </c>
      <c r="S485" t="s">
        <v>31</v>
      </c>
      <c r="T485" t="s">
        <v>27</v>
      </c>
      <c r="U485" t="s">
        <v>31</v>
      </c>
      <c r="V485" t="s">
        <v>27</v>
      </c>
      <c r="W485" t="s">
        <v>27</v>
      </c>
      <c r="X485" t="s">
        <v>172</v>
      </c>
      <c r="Y485" t="s">
        <v>3211</v>
      </c>
    </row>
    <row r="486" spans="1:25" x14ac:dyDescent="0.25">
      <c r="A486">
        <v>2465</v>
      </c>
      <c r="B486" t="s">
        <v>3212</v>
      </c>
      <c r="C486" t="s">
        <v>3213</v>
      </c>
      <c r="D486">
        <v>4</v>
      </c>
      <c r="E486" t="s">
        <v>3214</v>
      </c>
      <c r="F486" t="s">
        <v>691</v>
      </c>
      <c r="G486" t="e">
        <f>-azepam</f>
        <v>#NAME?</v>
      </c>
      <c r="H486" t="s">
        <v>286</v>
      </c>
      <c r="I486" t="e">
        <f>-azepam</f>
        <v>#NAME?</v>
      </c>
      <c r="J486">
        <v>1969</v>
      </c>
      <c r="K486">
        <v>1975</v>
      </c>
      <c r="L486" t="s">
        <v>3215</v>
      </c>
      <c r="M486" t="s">
        <v>3216</v>
      </c>
      <c r="N486" t="s">
        <v>191</v>
      </c>
      <c r="O486" t="s">
        <v>32</v>
      </c>
      <c r="P486" t="s">
        <v>31</v>
      </c>
      <c r="Q486" t="s">
        <v>27</v>
      </c>
      <c r="R486" t="s">
        <v>35</v>
      </c>
      <c r="S486" t="s">
        <v>27</v>
      </c>
      <c r="T486" t="s">
        <v>31</v>
      </c>
      <c r="U486" t="s">
        <v>27</v>
      </c>
      <c r="V486" t="s">
        <v>27</v>
      </c>
      <c r="W486" t="s">
        <v>27</v>
      </c>
      <c r="X486" t="s">
        <v>47</v>
      </c>
      <c r="Y486" t="s">
        <v>3217</v>
      </c>
    </row>
    <row r="487" spans="1:25" x14ac:dyDescent="0.25">
      <c r="A487">
        <v>7714</v>
      </c>
      <c r="B487" t="s">
        <v>3218</v>
      </c>
      <c r="C487" t="s">
        <v>3219</v>
      </c>
      <c r="D487">
        <v>4</v>
      </c>
      <c r="E487" t="s">
        <v>3220</v>
      </c>
      <c r="F487" t="s">
        <v>3221</v>
      </c>
      <c r="G487" t="e">
        <f>-peridone</f>
        <v>#NAME?</v>
      </c>
      <c r="H487" t="s">
        <v>847</v>
      </c>
      <c r="I487" t="e">
        <f>-peridone</f>
        <v>#NAME?</v>
      </c>
      <c r="J487">
        <v>1989</v>
      </c>
      <c r="K487">
        <v>1993</v>
      </c>
      <c r="L487" t="s">
        <v>3222</v>
      </c>
      <c r="M487" t="s">
        <v>3223</v>
      </c>
      <c r="N487" t="s">
        <v>3224</v>
      </c>
      <c r="O487" t="s">
        <v>32</v>
      </c>
      <c r="P487" t="s">
        <v>31</v>
      </c>
      <c r="Q487" t="s">
        <v>27</v>
      </c>
      <c r="R487" t="s">
        <v>35</v>
      </c>
      <c r="S487" t="s">
        <v>27</v>
      </c>
      <c r="T487" t="s">
        <v>31</v>
      </c>
      <c r="U487" t="s">
        <v>31</v>
      </c>
      <c r="V487" t="s">
        <v>27</v>
      </c>
      <c r="W487" t="s">
        <v>31</v>
      </c>
      <c r="X487" t="s">
        <v>47</v>
      </c>
      <c r="Y487" t="s">
        <v>3225</v>
      </c>
    </row>
    <row r="488" spans="1:25" x14ac:dyDescent="0.25">
      <c r="A488">
        <v>122901</v>
      </c>
      <c r="B488" t="s">
        <v>3226</v>
      </c>
      <c r="C488" t="s">
        <v>3227</v>
      </c>
      <c r="D488">
        <v>4</v>
      </c>
      <c r="E488" t="s">
        <v>3228</v>
      </c>
      <c r="F488" t="s">
        <v>2250</v>
      </c>
      <c r="G488" t="e">
        <f>-stat</f>
        <v>#NAME?</v>
      </c>
      <c r="H488" t="s">
        <v>90</v>
      </c>
      <c r="I488" t="s">
        <v>91</v>
      </c>
      <c r="J488">
        <v>2003</v>
      </c>
      <c r="K488">
        <v>2003</v>
      </c>
      <c r="L488" t="s">
        <v>3229</v>
      </c>
      <c r="M488" t="s">
        <v>3230</v>
      </c>
      <c r="O488" t="s">
        <v>26</v>
      </c>
      <c r="P488" t="s">
        <v>31</v>
      </c>
      <c r="Q488" t="s">
        <v>31</v>
      </c>
      <c r="R488" t="s">
        <v>28</v>
      </c>
      <c r="S488" t="s">
        <v>27</v>
      </c>
      <c r="T488" t="s">
        <v>31</v>
      </c>
      <c r="U488" t="s">
        <v>27</v>
      </c>
      <c r="V488" t="s">
        <v>27</v>
      </c>
      <c r="W488" t="s">
        <v>27</v>
      </c>
      <c r="X488" t="s">
        <v>47</v>
      </c>
      <c r="Y488" t="s">
        <v>3231</v>
      </c>
    </row>
    <row r="489" spans="1:25" x14ac:dyDescent="0.25">
      <c r="A489">
        <v>27150</v>
      </c>
      <c r="B489" t="s">
        <v>3232</v>
      </c>
      <c r="C489" t="s">
        <v>3233</v>
      </c>
      <c r="D489">
        <v>4</v>
      </c>
      <c r="E489" t="s">
        <v>3234</v>
      </c>
      <c r="F489" t="s">
        <v>3235</v>
      </c>
      <c r="K489">
        <v>1950</v>
      </c>
      <c r="L489" t="s">
        <v>3236</v>
      </c>
      <c r="M489" t="s">
        <v>3237</v>
      </c>
      <c r="N489" t="s">
        <v>72</v>
      </c>
      <c r="O489" t="s">
        <v>26</v>
      </c>
      <c r="P489" t="s">
        <v>31</v>
      </c>
      <c r="Q489" t="s">
        <v>27</v>
      </c>
      <c r="R489" t="s">
        <v>28</v>
      </c>
      <c r="S489" t="s">
        <v>27</v>
      </c>
      <c r="T489" t="s">
        <v>31</v>
      </c>
      <c r="U489" t="s">
        <v>31</v>
      </c>
      <c r="V489" t="s">
        <v>27</v>
      </c>
      <c r="W489" t="s">
        <v>31</v>
      </c>
      <c r="X489" t="s">
        <v>47</v>
      </c>
      <c r="Y489" t="s">
        <v>3238</v>
      </c>
    </row>
    <row r="490" spans="1:25" x14ac:dyDescent="0.25">
      <c r="A490">
        <v>6643</v>
      </c>
      <c r="B490" t="s">
        <v>3239</v>
      </c>
      <c r="C490" t="s">
        <v>3240</v>
      </c>
      <c r="D490">
        <v>4</v>
      </c>
      <c r="E490" t="s">
        <v>3241</v>
      </c>
      <c r="F490" t="s">
        <v>3242</v>
      </c>
      <c r="G490" t="e">
        <f>-oxetine</f>
        <v>#NAME?</v>
      </c>
      <c r="H490" t="s">
        <v>741</v>
      </c>
      <c r="I490" t="e">
        <f>-oxetine</f>
        <v>#NAME?</v>
      </c>
      <c r="J490">
        <v>1989</v>
      </c>
      <c r="K490">
        <v>1992</v>
      </c>
      <c r="L490" t="s">
        <v>3243</v>
      </c>
      <c r="M490" t="s">
        <v>3244</v>
      </c>
      <c r="N490" t="s">
        <v>78</v>
      </c>
      <c r="O490" t="s">
        <v>32</v>
      </c>
      <c r="P490" t="s">
        <v>31</v>
      </c>
      <c r="Q490" t="s">
        <v>27</v>
      </c>
      <c r="R490" t="s">
        <v>28</v>
      </c>
      <c r="S490" t="s">
        <v>27</v>
      </c>
      <c r="T490" t="s">
        <v>31</v>
      </c>
      <c r="U490" t="s">
        <v>27</v>
      </c>
      <c r="V490" t="s">
        <v>27</v>
      </c>
      <c r="W490" t="s">
        <v>31</v>
      </c>
      <c r="X490" t="s">
        <v>47</v>
      </c>
      <c r="Y490" t="s">
        <v>3245</v>
      </c>
    </row>
    <row r="491" spans="1:25" x14ac:dyDescent="0.25">
      <c r="A491">
        <v>1795</v>
      </c>
      <c r="B491" t="s">
        <v>3246</v>
      </c>
      <c r="C491" t="s">
        <v>3247</v>
      </c>
      <c r="D491">
        <v>4</v>
      </c>
      <c r="E491" t="s">
        <v>3248</v>
      </c>
      <c r="F491" t="s">
        <v>3249</v>
      </c>
      <c r="G491" t="e">
        <f>-oxacin</f>
        <v>#NAME?</v>
      </c>
      <c r="H491" t="s">
        <v>378</v>
      </c>
      <c r="I491" t="e">
        <f>-oxacin</f>
        <v>#NAME?</v>
      </c>
      <c r="J491">
        <v>1996</v>
      </c>
      <c r="K491">
        <v>1996</v>
      </c>
      <c r="L491" t="s">
        <v>3250</v>
      </c>
      <c r="M491" t="s">
        <v>3251</v>
      </c>
      <c r="N491" t="s">
        <v>84</v>
      </c>
      <c r="O491" t="s">
        <v>32</v>
      </c>
      <c r="P491" t="s">
        <v>31</v>
      </c>
      <c r="Q491" t="s">
        <v>27</v>
      </c>
      <c r="R491" t="s">
        <v>28</v>
      </c>
      <c r="S491" t="s">
        <v>27</v>
      </c>
      <c r="T491" t="s">
        <v>31</v>
      </c>
      <c r="U491" t="s">
        <v>31</v>
      </c>
      <c r="V491" t="s">
        <v>31</v>
      </c>
      <c r="W491" t="s">
        <v>31</v>
      </c>
      <c r="X491" t="s">
        <v>47</v>
      </c>
      <c r="Y491" t="s">
        <v>3252</v>
      </c>
    </row>
    <row r="492" spans="1:25" x14ac:dyDescent="0.25">
      <c r="A492">
        <v>675133</v>
      </c>
      <c r="B492" t="s">
        <v>3253</v>
      </c>
      <c r="C492" t="s">
        <v>3254</v>
      </c>
      <c r="D492">
        <v>4</v>
      </c>
      <c r="E492" t="s">
        <v>3255</v>
      </c>
      <c r="F492" t="s">
        <v>727</v>
      </c>
      <c r="G492" t="e">
        <f>-imus</f>
        <v>#NAME?</v>
      </c>
      <c r="H492" t="s">
        <v>1857</v>
      </c>
      <c r="I492" t="s">
        <v>1858</v>
      </c>
      <c r="J492">
        <v>2004</v>
      </c>
      <c r="K492">
        <v>2007</v>
      </c>
      <c r="L492" t="s">
        <v>3256</v>
      </c>
      <c r="M492" t="s">
        <v>3257</v>
      </c>
      <c r="O492" t="s">
        <v>26</v>
      </c>
      <c r="P492" t="s">
        <v>27</v>
      </c>
      <c r="Q492" t="s">
        <v>27</v>
      </c>
      <c r="R492" t="s">
        <v>28</v>
      </c>
      <c r="S492" t="s">
        <v>27</v>
      </c>
      <c r="T492" t="s">
        <v>27</v>
      </c>
      <c r="U492" t="s">
        <v>31</v>
      </c>
      <c r="V492" t="s">
        <v>27</v>
      </c>
      <c r="W492" t="s">
        <v>27</v>
      </c>
      <c r="X492" t="s">
        <v>47</v>
      </c>
      <c r="Y492" t="s">
        <v>3258</v>
      </c>
    </row>
    <row r="493" spans="1:25" x14ac:dyDescent="0.25">
      <c r="A493">
        <v>13048</v>
      </c>
      <c r="B493" t="s">
        <v>3259</v>
      </c>
      <c r="C493" t="s">
        <v>3260</v>
      </c>
      <c r="D493">
        <v>4</v>
      </c>
      <c r="E493" t="s">
        <v>3261</v>
      </c>
      <c r="F493" t="s">
        <v>3262</v>
      </c>
      <c r="G493" t="e">
        <f>-tinib</f>
        <v>#NAME?</v>
      </c>
      <c r="H493" t="s">
        <v>354</v>
      </c>
      <c r="I493" t="e">
        <f>-tinib</f>
        <v>#NAME?</v>
      </c>
      <c r="K493">
        <v>2006</v>
      </c>
      <c r="L493" t="s">
        <v>3263</v>
      </c>
      <c r="M493" t="s">
        <v>3264</v>
      </c>
      <c r="O493" t="s">
        <v>32</v>
      </c>
      <c r="P493" t="s">
        <v>31</v>
      </c>
      <c r="Q493" t="s">
        <v>27</v>
      </c>
      <c r="R493" t="s">
        <v>35</v>
      </c>
      <c r="S493" t="s">
        <v>27</v>
      </c>
      <c r="T493" t="s">
        <v>31</v>
      </c>
      <c r="U493" t="s">
        <v>27</v>
      </c>
      <c r="V493" t="s">
        <v>27</v>
      </c>
      <c r="W493" t="s">
        <v>31</v>
      </c>
      <c r="X493" t="s">
        <v>47</v>
      </c>
      <c r="Y493" t="s">
        <v>3265</v>
      </c>
    </row>
    <row r="494" spans="1:25" x14ac:dyDescent="0.25">
      <c r="A494">
        <v>123976</v>
      </c>
      <c r="B494" t="s">
        <v>3266</v>
      </c>
      <c r="C494" t="s">
        <v>3267</v>
      </c>
      <c r="D494">
        <v>4</v>
      </c>
      <c r="E494" t="s">
        <v>3268</v>
      </c>
      <c r="F494" t="s">
        <v>319</v>
      </c>
      <c r="G494" t="s">
        <v>901</v>
      </c>
      <c r="H494" t="s">
        <v>902</v>
      </c>
      <c r="I494" t="s">
        <v>901</v>
      </c>
      <c r="J494">
        <v>1968</v>
      </c>
      <c r="K494">
        <v>1982</v>
      </c>
      <c r="N494" t="s">
        <v>104</v>
      </c>
      <c r="O494" t="s">
        <v>32</v>
      </c>
      <c r="P494" t="s">
        <v>31</v>
      </c>
      <c r="Q494" t="s">
        <v>27</v>
      </c>
      <c r="R494" t="s">
        <v>33</v>
      </c>
      <c r="S494" t="s">
        <v>27</v>
      </c>
      <c r="T494" t="s">
        <v>31</v>
      </c>
      <c r="U494" t="s">
        <v>27</v>
      </c>
      <c r="V494" t="s">
        <v>27</v>
      </c>
      <c r="W494" t="s">
        <v>27</v>
      </c>
      <c r="X494" t="s">
        <v>172</v>
      </c>
      <c r="Y494" t="s">
        <v>3269</v>
      </c>
    </row>
    <row r="495" spans="1:25" x14ac:dyDescent="0.25">
      <c r="A495">
        <v>604621</v>
      </c>
      <c r="B495" t="s">
        <v>3270</v>
      </c>
      <c r="C495" t="s">
        <v>3271</v>
      </c>
      <c r="D495">
        <v>4</v>
      </c>
      <c r="E495" t="s">
        <v>3272</v>
      </c>
      <c r="F495" t="s">
        <v>3273</v>
      </c>
      <c r="J495">
        <v>2004</v>
      </c>
      <c r="K495">
        <v>2009</v>
      </c>
      <c r="L495" t="s">
        <v>3274</v>
      </c>
      <c r="M495" t="s">
        <v>3275</v>
      </c>
      <c r="O495" t="s">
        <v>26</v>
      </c>
      <c r="P495" t="s">
        <v>27</v>
      </c>
      <c r="Q495" t="s">
        <v>27</v>
      </c>
      <c r="R495" t="s">
        <v>28</v>
      </c>
      <c r="S495" t="s">
        <v>27</v>
      </c>
      <c r="T495" t="s">
        <v>27</v>
      </c>
      <c r="U495" t="s">
        <v>31</v>
      </c>
      <c r="V495" t="s">
        <v>27</v>
      </c>
      <c r="W495" t="s">
        <v>31</v>
      </c>
      <c r="X495" t="s">
        <v>47</v>
      </c>
      <c r="Y495" t="s">
        <v>3276</v>
      </c>
    </row>
    <row r="496" spans="1:25" x14ac:dyDescent="0.25">
      <c r="A496">
        <v>668275</v>
      </c>
      <c r="B496" t="s">
        <v>3277</v>
      </c>
      <c r="C496" t="s">
        <v>3278</v>
      </c>
      <c r="D496">
        <v>4</v>
      </c>
      <c r="E496" t="s">
        <v>3279</v>
      </c>
      <c r="F496" t="s">
        <v>645</v>
      </c>
      <c r="G496" t="e">
        <f>-ium</f>
        <v>#NAME?</v>
      </c>
      <c r="H496" t="s">
        <v>67</v>
      </c>
      <c r="I496" t="e">
        <f>-ium</f>
        <v>#NAME?</v>
      </c>
      <c r="J496">
        <v>2007</v>
      </c>
      <c r="K496">
        <v>2012</v>
      </c>
      <c r="L496" t="s">
        <v>3280</v>
      </c>
      <c r="M496" t="s">
        <v>3281</v>
      </c>
      <c r="O496" t="s">
        <v>32</v>
      </c>
      <c r="P496" t="s">
        <v>31</v>
      </c>
      <c r="Q496" t="s">
        <v>27</v>
      </c>
      <c r="R496" t="s">
        <v>28</v>
      </c>
      <c r="S496" t="s">
        <v>27</v>
      </c>
      <c r="T496" t="s">
        <v>27</v>
      </c>
      <c r="U496" t="s">
        <v>27</v>
      </c>
      <c r="V496" t="s">
        <v>31</v>
      </c>
      <c r="W496" t="s">
        <v>27</v>
      </c>
      <c r="X496" t="s">
        <v>47</v>
      </c>
      <c r="Y496" t="s">
        <v>3282</v>
      </c>
    </row>
    <row r="497" spans="1:25" x14ac:dyDescent="0.25">
      <c r="A497">
        <v>675502</v>
      </c>
      <c r="B497" t="s">
        <v>3291</v>
      </c>
      <c r="C497" t="s">
        <v>3292</v>
      </c>
      <c r="D497">
        <v>4</v>
      </c>
      <c r="E497" t="s">
        <v>3293</v>
      </c>
      <c r="F497" t="s">
        <v>3294</v>
      </c>
      <c r="G497" t="e">
        <f>-mab</f>
        <v>#NAME?</v>
      </c>
      <c r="H497" t="s">
        <v>98</v>
      </c>
      <c r="I497" t="e">
        <f>-mab</f>
        <v>#NAME?</v>
      </c>
      <c r="J497">
        <v>1994</v>
      </c>
      <c r="K497">
        <v>1996</v>
      </c>
      <c r="N497" t="s">
        <v>900</v>
      </c>
      <c r="O497" t="s">
        <v>99</v>
      </c>
      <c r="P497" t="s">
        <v>27</v>
      </c>
      <c r="Q497" t="s">
        <v>27</v>
      </c>
      <c r="R497" t="s">
        <v>28</v>
      </c>
      <c r="S497" t="s">
        <v>27</v>
      </c>
      <c r="T497" t="s">
        <v>27</v>
      </c>
      <c r="U497" t="s">
        <v>31</v>
      </c>
      <c r="V497" t="s">
        <v>27</v>
      </c>
      <c r="W497" t="s">
        <v>27</v>
      </c>
      <c r="X497" t="s">
        <v>37</v>
      </c>
    </row>
    <row r="498" spans="1:25" x14ac:dyDescent="0.25">
      <c r="A498">
        <v>675363</v>
      </c>
      <c r="B498" t="s">
        <v>3295</v>
      </c>
      <c r="C498" t="s">
        <v>3296</v>
      </c>
      <c r="D498">
        <v>4</v>
      </c>
      <c r="F498" t="s">
        <v>2618</v>
      </c>
      <c r="G498" t="s">
        <v>3287</v>
      </c>
      <c r="H498" t="s">
        <v>3288</v>
      </c>
      <c r="I498" t="s">
        <v>3289</v>
      </c>
      <c r="J498">
        <v>2000</v>
      </c>
      <c r="K498">
        <v>2002</v>
      </c>
      <c r="L498" t="s">
        <v>3297</v>
      </c>
      <c r="M498" t="s">
        <v>3298</v>
      </c>
      <c r="O498" t="s">
        <v>40</v>
      </c>
      <c r="P498" t="s">
        <v>27</v>
      </c>
      <c r="Q498" t="s">
        <v>27</v>
      </c>
      <c r="R498" t="s">
        <v>28</v>
      </c>
      <c r="S498" t="s">
        <v>27</v>
      </c>
      <c r="T498" t="s">
        <v>27</v>
      </c>
      <c r="U498" t="s">
        <v>31</v>
      </c>
      <c r="V498" t="s">
        <v>27</v>
      </c>
      <c r="W498" t="s">
        <v>27</v>
      </c>
      <c r="X498" t="s">
        <v>47</v>
      </c>
    </row>
    <row r="499" spans="1:25" x14ac:dyDescent="0.25">
      <c r="A499">
        <v>675787</v>
      </c>
      <c r="B499" t="s">
        <v>3299</v>
      </c>
      <c r="C499" t="s">
        <v>3300</v>
      </c>
      <c r="D499">
        <v>4</v>
      </c>
      <c r="E499" t="s">
        <v>3301</v>
      </c>
      <c r="F499" t="s">
        <v>3302</v>
      </c>
      <c r="G499" t="e">
        <f>-mab</f>
        <v>#NAME?</v>
      </c>
      <c r="H499" t="s">
        <v>98</v>
      </c>
      <c r="I499" t="e">
        <f>-mab</f>
        <v>#NAME?</v>
      </c>
      <c r="J499">
        <v>2009</v>
      </c>
      <c r="K499">
        <v>2009</v>
      </c>
      <c r="L499" t="s">
        <v>3303</v>
      </c>
      <c r="M499" t="s">
        <v>3304</v>
      </c>
      <c r="O499" t="s">
        <v>99</v>
      </c>
      <c r="P499" t="s">
        <v>27</v>
      </c>
      <c r="Q499" t="s">
        <v>27</v>
      </c>
      <c r="R499" t="s">
        <v>28</v>
      </c>
      <c r="S499" t="s">
        <v>27</v>
      </c>
      <c r="T499" t="s">
        <v>27</v>
      </c>
      <c r="U499" t="s">
        <v>31</v>
      </c>
      <c r="V499" t="s">
        <v>27</v>
      </c>
      <c r="W499" t="s">
        <v>31</v>
      </c>
      <c r="X499" t="s">
        <v>172</v>
      </c>
    </row>
    <row r="500" spans="1:25" x14ac:dyDescent="0.25">
      <c r="A500">
        <v>369464</v>
      </c>
      <c r="B500" t="s">
        <v>3305</v>
      </c>
      <c r="C500" t="s">
        <v>3306</v>
      </c>
      <c r="D500">
        <v>4</v>
      </c>
      <c r="E500" t="s">
        <v>3307</v>
      </c>
      <c r="F500" t="s">
        <v>3308</v>
      </c>
      <c r="G500" t="e">
        <f>-formin</f>
        <v>#NAME?</v>
      </c>
      <c r="H500" t="s">
        <v>1450</v>
      </c>
      <c r="I500" t="e">
        <f>-formin</f>
        <v>#NAME?</v>
      </c>
      <c r="J500">
        <v>1969</v>
      </c>
      <c r="K500">
        <v>1995</v>
      </c>
      <c r="L500" t="s">
        <v>3309</v>
      </c>
      <c r="M500" t="s">
        <v>3310</v>
      </c>
      <c r="N500" t="s">
        <v>118</v>
      </c>
      <c r="O500" t="s">
        <v>32</v>
      </c>
      <c r="P500" t="s">
        <v>31</v>
      </c>
      <c r="Q500" t="s">
        <v>27</v>
      </c>
      <c r="R500" t="s">
        <v>35</v>
      </c>
      <c r="S500" t="s">
        <v>27</v>
      </c>
      <c r="T500" t="s">
        <v>31</v>
      </c>
      <c r="U500" t="s">
        <v>27</v>
      </c>
      <c r="V500" t="s">
        <v>27</v>
      </c>
      <c r="W500" t="s">
        <v>31</v>
      </c>
      <c r="X500" t="s">
        <v>47</v>
      </c>
      <c r="Y500" t="s">
        <v>3311</v>
      </c>
    </row>
    <row r="501" spans="1:25" x14ac:dyDescent="0.25">
      <c r="A501">
        <v>602271</v>
      </c>
      <c r="B501" t="s">
        <v>3312</v>
      </c>
      <c r="C501" t="s">
        <v>3313</v>
      </c>
      <c r="D501">
        <v>4</v>
      </c>
      <c r="E501" t="s">
        <v>3314</v>
      </c>
      <c r="F501" t="s">
        <v>500</v>
      </c>
      <c r="G501" t="e">
        <f>-tinib</f>
        <v>#NAME?</v>
      </c>
      <c r="H501" t="s">
        <v>354</v>
      </c>
      <c r="I501" t="e">
        <f>-tinib</f>
        <v>#NAME?</v>
      </c>
      <c r="J501">
        <v>2009</v>
      </c>
      <c r="K501">
        <v>2011</v>
      </c>
      <c r="L501" t="s">
        <v>3315</v>
      </c>
      <c r="M501" t="s">
        <v>3316</v>
      </c>
      <c r="O501" t="s">
        <v>32</v>
      </c>
      <c r="P501" t="s">
        <v>31</v>
      </c>
      <c r="Q501" t="s">
        <v>31</v>
      </c>
      <c r="R501" t="s">
        <v>28</v>
      </c>
      <c r="S501" t="s">
        <v>27</v>
      </c>
      <c r="T501" t="s">
        <v>31</v>
      </c>
      <c r="U501" t="s">
        <v>27</v>
      </c>
      <c r="V501" t="s">
        <v>27</v>
      </c>
      <c r="W501" t="s">
        <v>27</v>
      </c>
      <c r="X501" t="s">
        <v>47</v>
      </c>
      <c r="Y501" t="s">
        <v>3317</v>
      </c>
    </row>
    <row r="502" spans="1:25" x14ac:dyDescent="0.25">
      <c r="A502">
        <v>426660</v>
      </c>
      <c r="B502" t="s">
        <v>3318</v>
      </c>
      <c r="C502" t="s">
        <v>3319</v>
      </c>
      <c r="D502">
        <v>4</v>
      </c>
      <c r="E502" t="s">
        <v>3320</v>
      </c>
      <c r="F502" t="s">
        <v>371</v>
      </c>
      <c r="G502" t="e">
        <f>-tinib</f>
        <v>#NAME?</v>
      </c>
      <c r="H502" t="s">
        <v>354</v>
      </c>
      <c r="I502" t="e">
        <f>-tinib</f>
        <v>#NAME?</v>
      </c>
      <c r="J502">
        <v>2006</v>
      </c>
      <c r="K502">
        <v>2007</v>
      </c>
      <c r="L502" t="s">
        <v>3321</v>
      </c>
      <c r="M502" t="s">
        <v>3322</v>
      </c>
      <c r="O502" t="s">
        <v>32</v>
      </c>
      <c r="P502" t="s">
        <v>27</v>
      </c>
      <c r="Q502" t="s">
        <v>27</v>
      </c>
      <c r="R502" t="s">
        <v>35</v>
      </c>
      <c r="S502" t="s">
        <v>27</v>
      </c>
      <c r="T502" t="s">
        <v>31</v>
      </c>
      <c r="U502" t="s">
        <v>27</v>
      </c>
      <c r="V502" t="s">
        <v>27</v>
      </c>
      <c r="W502" t="s">
        <v>31</v>
      </c>
      <c r="X502" t="s">
        <v>47</v>
      </c>
      <c r="Y502" t="s">
        <v>3323</v>
      </c>
    </row>
    <row r="503" spans="1:25" x14ac:dyDescent="0.25">
      <c r="A503">
        <v>674897</v>
      </c>
      <c r="B503" t="s">
        <v>3324</v>
      </c>
      <c r="C503" t="s">
        <v>3325</v>
      </c>
      <c r="D503">
        <v>4</v>
      </c>
      <c r="F503" t="s">
        <v>1180</v>
      </c>
      <c r="G503" t="s">
        <v>3326</v>
      </c>
      <c r="H503" t="s">
        <v>3327</v>
      </c>
      <c r="I503" t="s">
        <v>3326</v>
      </c>
      <c r="J503">
        <v>1965</v>
      </c>
      <c r="K503">
        <v>1983</v>
      </c>
      <c r="N503" t="s">
        <v>924</v>
      </c>
      <c r="O503" t="s">
        <v>26</v>
      </c>
      <c r="P503" t="s">
        <v>27</v>
      </c>
      <c r="Q503" t="s">
        <v>27</v>
      </c>
      <c r="R503" t="s">
        <v>28</v>
      </c>
      <c r="S503" t="s">
        <v>31</v>
      </c>
      <c r="T503" t="s">
        <v>27</v>
      </c>
      <c r="U503" t="s">
        <v>31</v>
      </c>
      <c r="V503" t="s">
        <v>27</v>
      </c>
      <c r="W503" t="s">
        <v>27</v>
      </c>
      <c r="X503" t="s">
        <v>47</v>
      </c>
      <c r="Y503" t="s">
        <v>3328</v>
      </c>
    </row>
    <row r="504" spans="1:25" x14ac:dyDescent="0.25">
      <c r="A504">
        <v>675539</v>
      </c>
      <c r="B504" t="s">
        <v>3329</v>
      </c>
      <c r="C504" t="s">
        <v>3330</v>
      </c>
      <c r="D504">
        <v>4</v>
      </c>
      <c r="F504" t="s">
        <v>3331</v>
      </c>
      <c r="G504" t="e">
        <f>-ase</f>
        <v>#NAME?</v>
      </c>
      <c r="H504" t="s">
        <v>620</v>
      </c>
      <c r="I504" t="e">
        <f>-ase</f>
        <v>#NAME?</v>
      </c>
      <c r="K504">
        <v>1964</v>
      </c>
      <c r="L504" t="s">
        <v>3332</v>
      </c>
      <c r="M504" t="s">
        <v>3333</v>
      </c>
      <c r="O504" t="s">
        <v>621</v>
      </c>
      <c r="P504" t="s">
        <v>27</v>
      </c>
      <c r="Q504" t="s">
        <v>27</v>
      </c>
      <c r="R504" t="s">
        <v>28</v>
      </c>
      <c r="S504" t="s">
        <v>27</v>
      </c>
      <c r="T504" t="s">
        <v>27</v>
      </c>
      <c r="U504" t="s">
        <v>27</v>
      </c>
      <c r="V504" t="s">
        <v>31</v>
      </c>
      <c r="W504" t="s">
        <v>27</v>
      </c>
      <c r="X504" t="s">
        <v>172</v>
      </c>
    </row>
    <row r="505" spans="1:25" x14ac:dyDescent="0.25">
      <c r="A505">
        <v>374064</v>
      </c>
      <c r="B505" t="s">
        <v>3334</v>
      </c>
      <c r="C505" t="s">
        <v>3335</v>
      </c>
      <c r="D505">
        <v>4</v>
      </c>
      <c r="E505" t="s">
        <v>3336</v>
      </c>
      <c r="F505" t="s">
        <v>3337</v>
      </c>
      <c r="G505" t="e">
        <f>-cillin</f>
        <v>#NAME?</v>
      </c>
      <c r="H505" t="s">
        <v>34</v>
      </c>
      <c r="I505" t="e">
        <f>-cillin</f>
        <v>#NAME?</v>
      </c>
      <c r="J505">
        <v>1963</v>
      </c>
      <c r="K505">
        <v>1965</v>
      </c>
      <c r="L505" t="s">
        <v>3338</v>
      </c>
      <c r="M505" t="s">
        <v>3339</v>
      </c>
      <c r="N505" t="s">
        <v>84</v>
      </c>
      <c r="O505" t="s">
        <v>26</v>
      </c>
      <c r="P505" t="s">
        <v>31</v>
      </c>
      <c r="Q505" t="s">
        <v>27</v>
      </c>
      <c r="R505" t="s">
        <v>28</v>
      </c>
      <c r="S505" t="s">
        <v>27</v>
      </c>
      <c r="T505" t="s">
        <v>31</v>
      </c>
      <c r="U505" t="s">
        <v>31</v>
      </c>
      <c r="V505" t="s">
        <v>27</v>
      </c>
      <c r="W505" t="s">
        <v>27</v>
      </c>
      <c r="X505" t="s">
        <v>47</v>
      </c>
      <c r="Y505" t="s">
        <v>3340</v>
      </c>
    </row>
    <row r="506" spans="1:25" x14ac:dyDescent="0.25">
      <c r="A506">
        <v>499624</v>
      </c>
      <c r="B506" t="s">
        <v>3341</v>
      </c>
      <c r="C506" t="s">
        <v>3342</v>
      </c>
      <c r="D506">
        <v>4</v>
      </c>
      <c r="E506" t="s">
        <v>3343</v>
      </c>
      <c r="F506" t="s">
        <v>3344</v>
      </c>
      <c r="G506" t="s">
        <v>3345</v>
      </c>
      <c r="H506" t="s">
        <v>3346</v>
      </c>
      <c r="I506" t="s">
        <v>3347</v>
      </c>
      <c r="J506">
        <v>1999</v>
      </c>
      <c r="K506">
        <v>2003</v>
      </c>
      <c r="L506" t="s">
        <v>3348</v>
      </c>
      <c r="M506" t="s">
        <v>3349</v>
      </c>
      <c r="O506" t="s">
        <v>32</v>
      </c>
      <c r="P506" t="s">
        <v>27</v>
      </c>
      <c r="Q506" t="s">
        <v>27</v>
      </c>
      <c r="R506" t="s">
        <v>28</v>
      </c>
      <c r="S506" t="s">
        <v>31</v>
      </c>
      <c r="T506" t="s">
        <v>31</v>
      </c>
      <c r="U506" t="s">
        <v>27</v>
      </c>
      <c r="V506" t="s">
        <v>27</v>
      </c>
      <c r="W506" t="s">
        <v>27</v>
      </c>
      <c r="X506" t="s">
        <v>47</v>
      </c>
      <c r="Y506" t="s">
        <v>3350</v>
      </c>
    </row>
    <row r="507" spans="1:25" x14ac:dyDescent="0.25">
      <c r="A507">
        <v>694073</v>
      </c>
      <c r="B507" t="s">
        <v>3351</v>
      </c>
      <c r="C507" t="s">
        <v>3352</v>
      </c>
      <c r="D507">
        <v>4</v>
      </c>
      <c r="F507" t="s">
        <v>3353</v>
      </c>
      <c r="K507">
        <v>2010</v>
      </c>
      <c r="L507" t="s">
        <v>3354</v>
      </c>
      <c r="M507" t="s">
        <v>3355</v>
      </c>
      <c r="O507" t="s">
        <v>58</v>
      </c>
      <c r="P507" t="s">
        <v>27</v>
      </c>
      <c r="Q507" t="s">
        <v>27</v>
      </c>
      <c r="R507" t="s">
        <v>35</v>
      </c>
      <c r="S507" t="s">
        <v>27</v>
      </c>
      <c r="T507" t="s">
        <v>27</v>
      </c>
      <c r="U507" t="s">
        <v>31</v>
      </c>
      <c r="V507" t="s">
        <v>27</v>
      </c>
      <c r="W507" t="s">
        <v>27</v>
      </c>
      <c r="X507" t="s">
        <v>47</v>
      </c>
      <c r="Y507" t="s">
        <v>3356</v>
      </c>
    </row>
    <row r="508" spans="1:25" x14ac:dyDescent="0.25">
      <c r="A508">
        <v>582303</v>
      </c>
      <c r="B508" t="s">
        <v>3357</v>
      </c>
      <c r="C508" t="s">
        <v>3358</v>
      </c>
      <c r="D508">
        <v>4</v>
      </c>
      <c r="E508" t="s">
        <v>3359</v>
      </c>
      <c r="F508" t="s">
        <v>3360</v>
      </c>
      <c r="G508" t="e">
        <f>-mulin</f>
        <v>#NAME?</v>
      </c>
      <c r="H508" t="s">
        <v>3361</v>
      </c>
      <c r="I508" t="e">
        <f>-mulin</f>
        <v>#NAME?</v>
      </c>
      <c r="J508">
        <v>2004</v>
      </c>
      <c r="K508">
        <v>2007</v>
      </c>
      <c r="L508" t="s">
        <v>3362</v>
      </c>
      <c r="M508" t="s">
        <v>3363</v>
      </c>
      <c r="O508" t="s">
        <v>32</v>
      </c>
      <c r="P508" t="s">
        <v>27</v>
      </c>
      <c r="Q508" t="s">
        <v>27</v>
      </c>
      <c r="R508" t="s">
        <v>33</v>
      </c>
      <c r="S508" t="s">
        <v>27</v>
      </c>
      <c r="T508" t="s">
        <v>27</v>
      </c>
      <c r="U508" t="s">
        <v>27</v>
      </c>
      <c r="V508" t="s">
        <v>31</v>
      </c>
      <c r="W508" t="s">
        <v>27</v>
      </c>
      <c r="X508" t="s">
        <v>47</v>
      </c>
      <c r="Y508" t="s">
        <v>3364</v>
      </c>
    </row>
    <row r="509" spans="1:25" x14ac:dyDescent="0.25">
      <c r="A509">
        <v>368538</v>
      </c>
      <c r="B509" t="s">
        <v>3365</v>
      </c>
      <c r="C509" t="s">
        <v>3366</v>
      </c>
      <c r="D509">
        <v>4</v>
      </c>
      <c r="E509" t="s">
        <v>3367</v>
      </c>
      <c r="F509" t="s">
        <v>3368</v>
      </c>
      <c r="G509" t="e">
        <f>-uracil</f>
        <v>#NAME?</v>
      </c>
      <c r="H509" t="s">
        <v>2649</v>
      </c>
      <c r="I509" t="e">
        <f>-uracil</f>
        <v>#NAME?</v>
      </c>
      <c r="J509">
        <v>1962</v>
      </c>
      <c r="K509">
        <v>1962</v>
      </c>
      <c r="L509" t="s">
        <v>3369</v>
      </c>
      <c r="M509" t="s">
        <v>3370</v>
      </c>
      <c r="N509" t="s">
        <v>167</v>
      </c>
      <c r="O509" t="s">
        <v>26</v>
      </c>
      <c r="P509" t="s">
        <v>31</v>
      </c>
      <c r="Q509" t="s">
        <v>27</v>
      </c>
      <c r="R509" t="s">
        <v>35</v>
      </c>
      <c r="S509" t="s">
        <v>27</v>
      </c>
      <c r="T509" t="s">
        <v>27</v>
      </c>
      <c r="U509" t="s">
        <v>31</v>
      </c>
      <c r="V509" t="s">
        <v>31</v>
      </c>
      <c r="W509" t="s">
        <v>31</v>
      </c>
      <c r="X509" t="s">
        <v>47</v>
      </c>
      <c r="Y509" t="s">
        <v>3371</v>
      </c>
    </row>
    <row r="510" spans="1:25" x14ac:dyDescent="0.25">
      <c r="A510">
        <v>1120185</v>
      </c>
      <c r="B510" t="s">
        <v>3372</v>
      </c>
      <c r="C510" t="s">
        <v>3373</v>
      </c>
      <c r="D510">
        <v>4</v>
      </c>
      <c r="E510" t="s">
        <v>3374</v>
      </c>
      <c r="F510" t="s">
        <v>3375</v>
      </c>
      <c r="J510">
        <v>2012</v>
      </c>
      <c r="K510">
        <v>2012</v>
      </c>
      <c r="L510" t="s">
        <v>3376</v>
      </c>
      <c r="M510" t="s">
        <v>3377</v>
      </c>
      <c r="O510" t="s">
        <v>32</v>
      </c>
      <c r="P510" t="s">
        <v>31</v>
      </c>
      <c r="Q510" t="s">
        <v>27</v>
      </c>
      <c r="R510" t="s">
        <v>35</v>
      </c>
      <c r="S510" t="s">
        <v>27</v>
      </c>
      <c r="T510" t="s">
        <v>31</v>
      </c>
      <c r="U510" t="s">
        <v>27</v>
      </c>
      <c r="V510" t="s">
        <v>27</v>
      </c>
      <c r="W510" t="s">
        <v>27</v>
      </c>
      <c r="X510" t="s">
        <v>47</v>
      </c>
      <c r="Y510" t="s">
        <v>3378</v>
      </c>
    </row>
    <row r="511" spans="1:25" x14ac:dyDescent="0.25">
      <c r="A511">
        <v>675428</v>
      </c>
      <c r="B511" t="s">
        <v>3379</v>
      </c>
      <c r="C511" t="s">
        <v>3380</v>
      </c>
      <c r="D511">
        <v>4</v>
      </c>
      <c r="E511" t="s">
        <v>3381</v>
      </c>
      <c r="F511" t="s">
        <v>3221</v>
      </c>
      <c r="J511">
        <v>1988</v>
      </c>
      <c r="K511">
        <v>1996</v>
      </c>
      <c r="L511" t="s">
        <v>3382</v>
      </c>
      <c r="M511" t="s">
        <v>3383</v>
      </c>
      <c r="N511" t="s">
        <v>3384</v>
      </c>
      <c r="O511" t="s">
        <v>58</v>
      </c>
      <c r="P511" t="s">
        <v>27</v>
      </c>
      <c r="Q511" t="s">
        <v>27</v>
      </c>
      <c r="R511" t="s">
        <v>28</v>
      </c>
      <c r="S511" t="s">
        <v>27</v>
      </c>
      <c r="T511" t="s">
        <v>31</v>
      </c>
      <c r="U511" t="s">
        <v>27</v>
      </c>
      <c r="V511" t="s">
        <v>27</v>
      </c>
      <c r="W511" t="s">
        <v>27</v>
      </c>
      <c r="X511" t="s">
        <v>47</v>
      </c>
    </row>
    <row r="512" spans="1:25" x14ac:dyDescent="0.25">
      <c r="A512">
        <v>27626</v>
      </c>
      <c r="B512" t="s">
        <v>3385</v>
      </c>
      <c r="C512" t="s">
        <v>3386</v>
      </c>
      <c r="D512">
        <v>4</v>
      </c>
      <c r="F512" t="s">
        <v>3387</v>
      </c>
      <c r="G512" t="s">
        <v>654</v>
      </c>
      <c r="H512" t="s">
        <v>655</v>
      </c>
      <c r="I512" t="s">
        <v>654</v>
      </c>
      <c r="K512">
        <v>1975</v>
      </c>
      <c r="L512" t="s">
        <v>3388</v>
      </c>
      <c r="M512" t="s">
        <v>3389</v>
      </c>
      <c r="N512" t="s">
        <v>1717</v>
      </c>
      <c r="O512" t="s">
        <v>26</v>
      </c>
      <c r="P512" t="s">
        <v>31</v>
      </c>
      <c r="Q512" t="s">
        <v>27</v>
      </c>
      <c r="R512" t="s">
        <v>28</v>
      </c>
      <c r="S512" t="s">
        <v>27</v>
      </c>
      <c r="T512" t="s">
        <v>31</v>
      </c>
      <c r="U512" t="s">
        <v>27</v>
      </c>
      <c r="V512" t="s">
        <v>31</v>
      </c>
      <c r="W512" t="s">
        <v>31</v>
      </c>
      <c r="X512" t="s">
        <v>47</v>
      </c>
      <c r="Y512" t="s">
        <v>3390</v>
      </c>
    </row>
    <row r="513" spans="1:25" x14ac:dyDescent="0.25">
      <c r="A513">
        <v>675711</v>
      </c>
      <c r="B513" t="s">
        <v>3391</v>
      </c>
      <c r="C513" t="s">
        <v>3392</v>
      </c>
      <c r="D513">
        <v>4</v>
      </c>
      <c r="E513" t="s">
        <v>3393</v>
      </c>
      <c r="F513" t="s">
        <v>3394</v>
      </c>
      <c r="G513" t="e">
        <f>-oxacin</f>
        <v>#NAME?</v>
      </c>
      <c r="H513" t="s">
        <v>378</v>
      </c>
      <c r="I513" t="e">
        <f>-oxacin</f>
        <v>#NAME?</v>
      </c>
      <c r="J513">
        <v>2007</v>
      </c>
      <c r="K513">
        <v>2009</v>
      </c>
      <c r="L513" t="s">
        <v>3395</v>
      </c>
      <c r="M513" t="s">
        <v>3396</v>
      </c>
      <c r="O513" t="s">
        <v>32</v>
      </c>
      <c r="P513" t="s">
        <v>31</v>
      </c>
      <c r="Q513" t="s">
        <v>27</v>
      </c>
      <c r="R513" t="s">
        <v>28</v>
      </c>
      <c r="S513" t="s">
        <v>27</v>
      </c>
      <c r="T513" t="s">
        <v>27</v>
      </c>
      <c r="U513" t="s">
        <v>27</v>
      </c>
      <c r="V513" t="s">
        <v>31</v>
      </c>
      <c r="W513" t="s">
        <v>27</v>
      </c>
      <c r="X513" t="s">
        <v>47</v>
      </c>
      <c r="Y513" t="s">
        <v>3397</v>
      </c>
    </row>
    <row r="514" spans="1:25" x14ac:dyDescent="0.25">
      <c r="A514">
        <v>390877</v>
      </c>
      <c r="B514" t="s">
        <v>3398</v>
      </c>
      <c r="C514" t="s">
        <v>3399</v>
      </c>
      <c r="D514">
        <v>4</v>
      </c>
      <c r="E514" t="s">
        <v>3400</v>
      </c>
      <c r="F514" t="s">
        <v>3401</v>
      </c>
      <c r="J514">
        <v>1990</v>
      </c>
      <c r="K514">
        <v>1991</v>
      </c>
      <c r="L514" t="s">
        <v>3402</v>
      </c>
      <c r="M514" t="s">
        <v>3403</v>
      </c>
      <c r="N514" t="s">
        <v>61</v>
      </c>
      <c r="O514" t="s">
        <v>32</v>
      </c>
      <c r="P514" t="s">
        <v>31</v>
      </c>
      <c r="Q514" t="s">
        <v>27</v>
      </c>
      <c r="R514" t="s">
        <v>28</v>
      </c>
      <c r="S514" t="s">
        <v>27</v>
      </c>
      <c r="T514" t="s">
        <v>31</v>
      </c>
      <c r="U514" t="s">
        <v>27</v>
      </c>
      <c r="V514" t="s">
        <v>27</v>
      </c>
      <c r="W514" t="s">
        <v>31</v>
      </c>
      <c r="X514" t="s">
        <v>47</v>
      </c>
      <c r="Y514" t="s">
        <v>3404</v>
      </c>
    </row>
    <row r="515" spans="1:25" x14ac:dyDescent="0.25">
      <c r="A515">
        <v>88815</v>
      </c>
      <c r="B515" t="s">
        <v>3405</v>
      </c>
      <c r="C515" t="s">
        <v>3406</v>
      </c>
      <c r="D515">
        <v>4</v>
      </c>
      <c r="E515" t="s">
        <v>3407</v>
      </c>
      <c r="F515" t="s">
        <v>3408</v>
      </c>
      <c r="J515">
        <v>1995</v>
      </c>
      <c r="K515">
        <v>1997</v>
      </c>
      <c r="L515" t="s">
        <v>3409</v>
      </c>
      <c r="M515" t="s">
        <v>3410</v>
      </c>
      <c r="N515" t="s">
        <v>3411</v>
      </c>
      <c r="O515" t="s">
        <v>32</v>
      </c>
      <c r="P515" t="s">
        <v>31</v>
      </c>
      <c r="Q515" t="s">
        <v>27</v>
      </c>
      <c r="R515" t="s">
        <v>28</v>
      </c>
      <c r="S515" t="s">
        <v>27</v>
      </c>
      <c r="T515" t="s">
        <v>31</v>
      </c>
      <c r="U515" t="s">
        <v>27</v>
      </c>
      <c r="V515" t="s">
        <v>27</v>
      </c>
      <c r="W515" t="s">
        <v>27</v>
      </c>
      <c r="X515" t="s">
        <v>47</v>
      </c>
      <c r="Y515" t="s">
        <v>3412</v>
      </c>
    </row>
    <row r="516" spans="1:25" x14ac:dyDescent="0.25">
      <c r="A516">
        <v>675522</v>
      </c>
      <c r="B516" t="s">
        <v>3413</v>
      </c>
      <c r="C516" t="s">
        <v>3414</v>
      </c>
      <c r="D516">
        <v>4</v>
      </c>
      <c r="F516" t="s">
        <v>3331</v>
      </c>
      <c r="K516">
        <v>1964</v>
      </c>
      <c r="L516" t="s">
        <v>3415</v>
      </c>
      <c r="M516" t="s">
        <v>3416</v>
      </c>
      <c r="O516" t="s">
        <v>37</v>
      </c>
      <c r="P516" t="s">
        <v>27</v>
      </c>
      <c r="Q516" t="s">
        <v>27</v>
      </c>
      <c r="R516" t="s">
        <v>28</v>
      </c>
      <c r="S516" t="s">
        <v>27</v>
      </c>
      <c r="T516" t="s">
        <v>27</v>
      </c>
      <c r="U516" t="s">
        <v>27</v>
      </c>
      <c r="V516" t="s">
        <v>31</v>
      </c>
      <c r="W516" t="s">
        <v>27</v>
      </c>
      <c r="X516" t="s">
        <v>172</v>
      </c>
    </row>
    <row r="517" spans="1:25" x14ac:dyDescent="0.25">
      <c r="A517">
        <v>421326</v>
      </c>
      <c r="B517" t="s">
        <v>3417</v>
      </c>
      <c r="C517" t="s">
        <v>3418</v>
      </c>
      <c r="D517">
        <v>4</v>
      </c>
      <c r="F517" t="s">
        <v>3419</v>
      </c>
      <c r="G517" t="e">
        <f>-afil</f>
        <v>#NAME?</v>
      </c>
      <c r="H517" t="s">
        <v>1654</v>
      </c>
      <c r="I517" t="e">
        <f>-afil</f>
        <v>#NAME?</v>
      </c>
      <c r="J517">
        <v>2001</v>
      </c>
      <c r="K517">
        <v>2003</v>
      </c>
      <c r="L517" t="s">
        <v>3420</v>
      </c>
      <c r="M517" t="s">
        <v>3421</v>
      </c>
      <c r="O517" t="s">
        <v>32</v>
      </c>
      <c r="P517" t="s">
        <v>31</v>
      </c>
      <c r="Q517" t="s">
        <v>27</v>
      </c>
      <c r="R517" t="s">
        <v>35</v>
      </c>
      <c r="S517" t="s">
        <v>27</v>
      </c>
      <c r="T517" t="s">
        <v>31</v>
      </c>
      <c r="U517" t="s">
        <v>27</v>
      </c>
      <c r="V517" t="s">
        <v>27</v>
      </c>
      <c r="W517" t="s">
        <v>27</v>
      </c>
      <c r="X517" t="s">
        <v>47</v>
      </c>
      <c r="Y517" t="s">
        <v>3422</v>
      </c>
    </row>
    <row r="518" spans="1:25" x14ac:dyDescent="0.25">
      <c r="A518">
        <v>76538</v>
      </c>
      <c r="B518" t="s">
        <v>3423</v>
      </c>
      <c r="C518" t="s">
        <v>3424</v>
      </c>
      <c r="D518">
        <v>4</v>
      </c>
      <c r="F518" t="s">
        <v>3425</v>
      </c>
      <c r="J518">
        <v>1965</v>
      </c>
      <c r="K518">
        <v>1976</v>
      </c>
      <c r="L518" t="s">
        <v>3426</v>
      </c>
      <c r="M518" t="s">
        <v>3427</v>
      </c>
      <c r="N518" t="s">
        <v>38</v>
      </c>
      <c r="O518" t="s">
        <v>26</v>
      </c>
      <c r="P518" t="s">
        <v>27</v>
      </c>
      <c r="Q518" t="s">
        <v>27</v>
      </c>
      <c r="R518" t="s">
        <v>28</v>
      </c>
      <c r="S518" t="s">
        <v>27</v>
      </c>
      <c r="T518" t="s">
        <v>31</v>
      </c>
      <c r="U518" t="s">
        <v>27</v>
      </c>
      <c r="V518" t="s">
        <v>31</v>
      </c>
      <c r="W518" t="s">
        <v>27</v>
      </c>
      <c r="X518" t="s">
        <v>47</v>
      </c>
      <c r="Y518" t="s">
        <v>3428</v>
      </c>
    </row>
    <row r="519" spans="1:25" x14ac:dyDescent="0.25">
      <c r="A519">
        <v>31857</v>
      </c>
      <c r="B519" t="s">
        <v>3429</v>
      </c>
      <c r="C519" t="s">
        <v>3430</v>
      </c>
      <c r="D519">
        <v>4</v>
      </c>
      <c r="F519" t="s">
        <v>285</v>
      </c>
      <c r="K519">
        <v>1957</v>
      </c>
      <c r="L519" t="s">
        <v>3431</v>
      </c>
      <c r="M519" t="s">
        <v>3432</v>
      </c>
      <c r="N519" t="s">
        <v>191</v>
      </c>
      <c r="O519" t="s">
        <v>32</v>
      </c>
      <c r="P519" t="s">
        <v>31</v>
      </c>
      <c r="Q519" t="s">
        <v>27</v>
      </c>
      <c r="R519" t="s">
        <v>33</v>
      </c>
      <c r="S519" t="s">
        <v>27</v>
      </c>
      <c r="T519" t="s">
        <v>31</v>
      </c>
      <c r="U519" t="s">
        <v>27</v>
      </c>
      <c r="V519" t="s">
        <v>27</v>
      </c>
      <c r="W519" t="s">
        <v>27</v>
      </c>
      <c r="X519" t="s">
        <v>47</v>
      </c>
      <c r="Y519" t="s">
        <v>3433</v>
      </c>
    </row>
    <row r="520" spans="1:25" x14ac:dyDescent="0.25">
      <c r="A520">
        <v>49842</v>
      </c>
      <c r="B520" t="s">
        <v>3434</v>
      </c>
      <c r="C520" t="s">
        <v>3435</v>
      </c>
      <c r="D520">
        <v>4</v>
      </c>
      <c r="F520" t="s">
        <v>3436</v>
      </c>
      <c r="J520">
        <v>2003</v>
      </c>
      <c r="K520">
        <v>1955</v>
      </c>
      <c r="L520" t="s">
        <v>3437</v>
      </c>
      <c r="M520" t="s">
        <v>3438</v>
      </c>
      <c r="N520" t="s">
        <v>873</v>
      </c>
      <c r="O520" t="s">
        <v>32</v>
      </c>
      <c r="P520" t="s">
        <v>31</v>
      </c>
      <c r="Q520" t="s">
        <v>27</v>
      </c>
      <c r="R520" t="s">
        <v>33</v>
      </c>
      <c r="S520" t="s">
        <v>27</v>
      </c>
      <c r="T520" t="s">
        <v>31</v>
      </c>
      <c r="U520" t="s">
        <v>27</v>
      </c>
      <c r="V520" t="s">
        <v>31</v>
      </c>
      <c r="W520" t="s">
        <v>31</v>
      </c>
      <c r="X520" t="s">
        <v>47</v>
      </c>
      <c r="Y520" t="s">
        <v>3439</v>
      </c>
    </row>
    <row r="521" spans="1:25" x14ac:dyDescent="0.25">
      <c r="A521">
        <v>675816</v>
      </c>
      <c r="B521" t="s">
        <v>3440</v>
      </c>
      <c r="C521" t="s">
        <v>3441</v>
      </c>
      <c r="D521">
        <v>4</v>
      </c>
      <c r="E521" t="s">
        <v>3442</v>
      </c>
      <c r="F521" t="s">
        <v>359</v>
      </c>
      <c r="J521">
        <v>2003</v>
      </c>
      <c r="K521">
        <v>2009</v>
      </c>
      <c r="O521" t="s">
        <v>37</v>
      </c>
      <c r="P521" t="s">
        <v>27</v>
      </c>
      <c r="Q521" t="s">
        <v>27</v>
      </c>
      <c r="R521" t="s">
        <v>28</v>
      </c>
      <c r="S521" t="s">
        <v>27</v>
      </c>
      <c r="T521" t="s">
        <v>27</v>
      </c>
      <c r="U521" t="s">
        <v>31</v>
      </c>
      <c r="V521" t="s">
        <v>27</v>
      </c>
      <c r="W521" t="s">
        <v>27</v>
      </c>
      <c r="X521" t="s">
        <v>47</v>
      </c>
    </row>
    <row r="522" spans="1:25" x14ac:dyDescent="0.25">
      <c r="A522">
        <v>151408</v>
      </c>
      <c r="B522" t="s">
        <v>3443</v>
      </c>
      <c r="C522" t="s">
        <v>3444</v>
      </c>
      <c r="D522">
        <v>4</v>
      </c>
      <c r="F522" t="s">
        <v>3445</v>
      </c>
      <c r="G522" t="e">
        <f>-ium</f>
        <v>#NAME?</v>
      </c>
      <c r="H522" t="s">
        <v>67</v>
      </c>
      <c r="I522" t="e">
        <f>-ium</f>
        <v>#NAME?</v>
      </c>
      <c r="K522">
        <v>1951</v>
      </c>
      <c r="N522" t="s">
        <v>3446</v>
      </c>
      <c r="O522" t="s">
        <v>32</v>
      </c>
      <c r="P522" t="s">
        <v>31</v>
      </c>
      <c r="Q522" t="s">
        <v>27</v>
      </c>
      <c r="R522" t="s">
        <v>35</v>
      </c>
      <c r="S522" t="s">
        <v>27</v>
      </c>
      <c r="T522" t="s">
        <v>27</v>
      </c>
      <c r="U522" t="s">
        <v>31</v>
      </c>
      <c r="V522" t="s">
        <v>27</v>
      </c>
      <c r="W522" t="s">
        <v>27</v>
      </c>
      <c r="X522" t="s">
        <v>47</v>
      </c>
      <c r="Y522" t="s">
        <v>3447</v>
      </c>
    </row>
    <row r="523" spans="1:25" x14ac:dyDescent="0.25">
      <c r="A523">
        <v>581848</v>
      </c>
      <c r="B523" t="s">
        <v>3448</v>
      </c>
      <c r="C523" t="s">
        <v>3449</v>
      </c>
      <c r="D523">
        <v>4</v>
      </c>
      <c r="E523" t="s">
        <v>3450</v>
      </c>
      <c r="F523" t="s">
        <v>3451</v>
      </c>
      <c r="J523">
        <v>1962</v>
      </c>
      <c r="K523">
        <v>1965</v>
      </c>
      <c r="L523" t="s">
        <v>3452</v>
      </c>
      <c r="M523" t="s">
        <v>3453</v>
      </c>
      <c r="N523" t="s">
        <v>3454</v>
      </c>
      <c r="O523" t="s">
        <v>32</v>
      </c>
      <c r="P523" t="s">
        <v>31</v>
      </c>
      <c r="Q523" t="s">
        <v>27</v>
      </c>
      <c r="R523" t="s">
        <v>33</v>
      </c>
      <c r="S523" t="s">
        <v>27</v>
      </c>
      <c r="T523" t="s">
        <v>27</v>
      </c>
      <c r="U523" t="s">
        <v>31</v>
      </c>
      <c r="V523" t="s">
        <v>27</v>
      </c>
      <c r="W523" t="s">
        <v>27</v>
      </c>
      <c r="X523" t="s">
        <v>47</v>
      </c>
      <c r="Y523" t="s">
        <v>3455</v>
      </c>
    </row>
    <row r="524" spans="1:25" x14ac:dyDescent="0.25">
      <c r="A524">
        <v>682593</v>
      </c>
      <c r="B524" t="s">
        <v>3456</v>
      </c>
      <c r="C524" t="s">
        <v>3457</v>
      </c>
      <c r="D524">
        <v>4</v>
      </c>
      <c r="F524" t="s">
        <v>3458</v>
      </c>
      <c r="K524">
        <v>1992</v>
      </c>
      <c r="L524" t="s">
        <v>3459</v>
      </c>
      <c r="M524" t="s">
        <v>3460</v>
      </c>
      <c r="N524" t="s">
        <v>3461</v>
      </c>
      <c r="O524" t="s">
        <v>32</v>
      </c>
      <c r="P524" t="s">
        <v>31</v>
      </c>
      <c r="Q524" t="s">
        <v>27</v>
      </c>
      <c r="R524" t="s">
        <v>35</v>
      </c>
      <c r="S524" t="s">
        <v>27</v>
      </c>
      <c r="T524" t="s">
        <v>27</v>
      </c>
      <c r="U524" t="s">
        <v>31</v>
      </c>
      <c r="V524" t="s">
        <v>27</v>
      </c>
      <c r="W524" t="s">
        <v>31</v>
      </c>
      <c r="X524" t="s">
        <v>47</v>
      </c>
      <c r="Y524" t="s">
        <v>3462</v>
      </c>
    </row>
    <row r="525" spans="1:25" x14ac:dyDescent="0.25">
      <c r="A525">
        <v>1382356</v>
      </c>
      <c r="B525" t="s">
        <v>3463</v>
      </c>
      <c r="C525" t="s">
        <v>3464</v>
      </c>
      <c r="D525">
        <v>4</v>
      </c>
      <c r="F525" t="s">
        <v>3465</v>
      </c>
      <c r="L525" t="s">
        <v>3466</v>
      </c>
      <c r="M525" t="s">
        <v>3467</v>
      </c>
      <c r="N525" t="s">
        <v>293</v>
      </c>
      <c r="O525" t="s">
        <v>32</v>
      </c>
      <c r="P525" t="s">
        <v>27</v>
      </c>
      <c r="Q525" t="s">
        <v>27</v>
      </c>
      <c r="R525" t="s">
        <v>37</v>
      </c>
      <c r="S525" t="s">
        <v>27</v>
      </c>
      <c r="T525" t="s">
        <v>27</v>
      </c>
      <c r="U525" t="s">
        <v>31</v>
      </c>
      <c r="V525" t="s">
        <v>27</v>
      </c>
      <c r="W525" t="s">
        <v>27</v>
      </c>
      <c r="X525" t="s">
        <v>47</v>
      </c>
    </row>
    <row r="526" spans="1:25" x14ac:dyDescent="0.25">
      <c r="A526">
        <v>1376054</v>
      </c>
      <c r="B526" t="s">
        <v>3468</v>
      </c>
      <c r="C526" t="s">
        <v>3469</v>
      </c>
      <c r="D526">
        <v>4</v>
      </c>
      <c r="F526" t="s">
        <v>3470</v>
      </c>
      <c r="J526">
        <v>1968</v>
      </c>
      <c r="K526">
        <v>1970</v>
      </c>
      <c r="L526" t="s">
        <v>3471</v>
      </c>
      <c r="M526" t="s">
        <v>3472</v>
      </c>
      <c r="N526" t="s">
        <v>2739</v>
      </c>
      <c r="O526" t="s">
        <v>37</v>
      </c>
      <c r="P526" t="s">
        <v>27</v>
      </c>
      <c r="Q526" t="s">
        <v>27</v>
      </c>
      <c r="R526" t="s">
        <v>28</v>
      </c>
      <c r="S526" t="s">
        <v>27</v>
      </c>
      <c r="T526" t="s">
        <v>27</v>
      </c>
      <c r="U526" t="s">
        <v>31</v>
      </c>
      <c r="V526" t="s">
        <v>27</v>
      </c>
      <c r="W526" t="s">
        <v>27</v>
      </c>
      <c r="X526" t="s">
        <v>47</v>
      </c>
      <c r="Y526" t="s">
        <v>3473</v>
      </c>
    </row>
    <row r="527" spans="1:25" x14ac:dyDescent="0.25">
      <c r="A527">
        <v>675618</v>
      </c>
      <c r="B527" t="s">
        <v>3474</v>
      </c>
      <c r="C527" t="s">
        <v>3475</v>
      </c>
      <c r="D527">
        <v>4</v>
      </c>
      <c r="F527" t="s">
        <v>1242</v>
      </c>
      <c r="K527">
        <v>1985</v>
      </c>
      <c r="O527" t="s">
        <v>37</v>
      </c>
      <c r="P527" t="s">
        <v>27</v>
      </c>
      <c r="Q527" t="s">
        <v>27</v>
      </c>
      <c r="R527" t="s">
        <v>28</v>
      </c>
      <c r="S527" t="s">
        <v>27</v>
      </c>
      <c r="T527" t="s">
        <v>27</v>
      </c>
      <c r="U527" t="s">
        <v>31</v>
      </c>
      <c r="V527" t="s">
        <v>27</v>
      </c>
      <c r="W527" t="s">
        <v>27</v>
      </c>
      <c r="X527" t="s">
        <v>172</v>
      </c>
    </row>
    <row r="528" spans="1:25" x14ac:dyDescent="0.25">
      <c r="A528">
        <v>699376</v>
      </c>
      <c r="B528" t="s">
        <v>3476</v>
      </c>
      <c r="C528" t="s">
        <v>3477</v>
      </c>
      <c r="D528">
        <v>4</v>
      </c>
      <c r="F528" t="s">
        <v>3478</v>
      </c>
      <c r="G528" t="s">
        <v>2114</v>
      </c>
      <c r="H528" t="s">
        <v>2115</v>
      </c>
      <c r="I528" t="s">
        <v>2114</v>
      </c>
      <c r="J528">
        <v>2008</v>
      </c>
      <c r="K528">
        <v>2010</v>
      </c>
      <c r="L528" t="s">
        <v>3479</v>
      </c>
      <c r="M528" t="s">
        <v>3480</v>
      </c>
      <c r="O528" t="s">
        <v>621</v>
      </c>
      <c r="P528" t="s">
        <v>27</v>
      </c>
      <c r="Q528" t="s">
        <v>27</v>
      </c>
      <c r="R528" t="s">
        <v>28</v>
      </c>
      <c r="S528" t="s">
        <v>27</v>
      </c>
      <c r="T528" t="s">
        <v>27</v>
      </c>
      <c r="U528" t="s">
        <v>31</v>
      </c>
      <c r="V528" t="s">
        <v>27</v>
      </c>
      <c r="W528" t="s">
        <v>31</v>
      </c>
      <c r="X528" t="s">
        <v>172</v>
      </c>
    </row>
    <row r="529" spans="1:25" x14ac:dyDescent="0.25">
      <c r="A529">
        <v>17411</v>
      </c>
      <c r="B529" t="s">
        <v>3481</v>
      </c>
      <c r="C529" t="s">
        <v>3482</v>
      </c>
      <c r="D529">
        <v>4</v>
      </c>
      <c r="E529" t="s">
        <v>3483</v>
      </c>
      <c r="F529" t="s">
        <v>3484</v>
      </c>
      <c r="J529">
        <v>1963</v>
      </c>
      <c r="K529">
        <v>1964</v>
      </c>
      <c r="L529" t="s">
        <v>3485</v>
      </c>
      <c r="M529" t="s">
        <v>3486</v>
      </c>
      <c r="N529" t="s">
        <v>483</v>
      </c>
      <c r="O529" t="s">
        <v>26</v>
      </c>
      <c r="P529" t="s">
        <v>31</v>
      </c>
      <c r="Q529" t="s">
        <v>27</v>
      </c>
      <c r="R529" t="s">
        <v>35</v>
      </c>
      <c r="S529" t="s">
        <v>27</v>
      </c>
      <c r="T529" t="s">
        <v>31</v>
      </c>
      <c r="U529" t="s">
        <v>27</v>
      </c>
      <c r="V529" t="s">
        <v>27</v>
      </c>
      <c r="W529" t="s">
        <v>31</v>
      </c>
      <c r="X529" t="s">
        <v>47</v>
      </c>
      <c r="Y529" t="s">
        <v>3487</v>
      </c>
    </row>
    <row r="530" spans="1:25" x14ac:dyDescent="0.25">
      <c r="A530">
        <v>371631</v>
      </c>
      <c r="B530" t="s">
        <v>3488</v>
      </c>
      <c r="C530" t="s">
        <v>3489</v>
      </c>
      <c r="D530">
        <v>4</v>
      </c>
      <c r="E530" t="s">
        <v>3490</v>
      </c>
      <c r="F530" t="s">
        <v>3491</v>
      </c>
      <c r="G530" t="s">
        <v>85</v>
      </c>
      <c r="H530" t="s">
        <v>86</v>
      </c>
      <c r="I530" t="s">
        <v>85</v>
      </c>
      <c r="J530">
        <v>1972</v>
      </c>
      <c r="K530">
        <v>1973</v>
      </c>
      <c r="L530" t="s">
        <v>3492</v>
      </c>
      <c r="M530" t="s">
        <v>3493</v>
      </c>
      <c r="N530" t="s">
        <v>3494</v>
      </c>
      <c r="O530" t="s">
        <v>26</v>
      </c>
      <c r="P530" t="s">
        <v>27</v>
      </c>
      <c r="Q530" t="s">
        <v>27</v>
      </c>
      <c r="R530" t="s">
        <v>28</v>
      </c>
      <c r="S530" t="s">
        <v>27</v>
      </c>
      <c r="T530" t="s">
        <v>27</v>
      </c>
      <c r="U530" t="s">
        <v>31</v>
      </c>
      <c r="V530" t="s">
        <v>27</v>
      </c>
      <c r="W530" t="s">
        <v>27</v>
      </c>
      <c r="X530" t="s">
        <v>47</v>
      </c>
      <c r="Y530" t="s">
        <v>3495</v>
      </c>
    </row>
    <row r="531" spans="1:25" x14ac:dyDescent="0.25">
      <c r="A531">
        <v>675444</v>
      </c>
      <c r="B531" t="s">
        <v>3496</v>
      </c>
      <c r="C531" t="s">
        <v>3497</v>
      </c>
      <c r="D531">
        <v>4</v>
      </c>
      <c r="F531" t="s">
        <v>3498</v>
      </c>
      <c r="J531">
        <v>1985</v>
      </c>
      <c r="K531">
        <v>1984</v>
      </c>
      <c r="L531" t="s">
        <v>3499</v>
      </c>
      <c r="M531" t="s">
        <v>3500</v>
      </c>
      <c r="N531" t="s">
        <v>3501</v>
      </c>
      <c r="O531" t="s">
        <v>58</v>
      </c>
      <c r="P531" t="s">
        <v>27</v>
      </c>
      <c r="Q531" t="s">
        <v>27</v>
      </c>
      <c r="R531" t="s">
        <v>28</v>
      </c>
      <c r="S531" t="s">
        <v>31</v>
      </c>
      <c r="T531" t="s">
        <v>31</v>
      </c>
      <c r="U531" t="s">
        <v>27</v>
      </c>
      <c r="V531" t="s">
        <v>31</v>
      </c>
      <c r="W531" t="s">
        <v>27</v>
      </c>
      <c r="X531" t="s">
        <v>580</v>
      </c>
    </row>
    <row r="532" spans="1:25" x14ac:dyDescent="0.25">
      <c r="A532">
        <v>341382</v>
      </c>
      <c r="B532" t="s">
        <v>3502</v>
      </c>
      <c r="C532" t="s">
        <v>3503</v>
      </c>
      <c r="D532">
        <v>4</v>
      </c>
      <c r="E532" t="s">
        <v>3504</v>
      </c>
      <c r="F532" t="s">
        <v>3505</v>
      </c>
      <c r="J532">
        <v>1988</v>
      </c>
      <c r="K532">
        <v>2006</v>
      </c>
      <c r="L532" t="s">
        <v>3506</v>
      </c>
      <c r="M532" t="s">
        <v>3507</v>
      </c>
      <c r="N532" t="s">
        <v>3508</v>
      </c>
      <c r="O532" t="s">
        <v>32</v>
      </c>
      <c r="P532" t="s">
        <v>31</v>
      </c>
      <c r="Q532" t="s">
        <v>27</v>
      </c>
      <c r="R532" t="s">
        <v>33</v>
      </c>
      <c r="S532" t="s">
        <v>27</v>
      </c>
      <c r="T532" t="s">
        <v>31</v>
      </c>
      <c r="U532" t="s">
        <v>27</v>
      </c>
      <c r="V532" t="s">
        <v>27</v>
      </c>
      <c r="W532" t="s">
        <v>27</v>
      </c>
      <c r="X532" t="s">
        <v>47</v>
      </c>
      <c r="Y532" t="s">
        <v>3509</v>
      </c>
    </row>
    <row r="533" spans="1:25" x14ac:dyDescent="0.25">
      <c r="A533">
        <v>675544</v>
      </c>
      <c r="B533" t="s">
        <v>3510</v>
      </c>
      <c r="C533" t="s">
        <v>3511</v>
      </c>
      <c r="D533">
        <v>4</v>
      </c>
      <c r="F533" t="s">
        <v>3512</v>
      </c>
      <c r="J533">
        <v>1987</v>
      </c>
      <c r="K533">
        <v>1984</v>
      </c>
      <c r="N533" t="s">
        <v>355</v>
      </c>
      <c r="O533" t="s">
        <v>58</v>
      </c>
      <c r="P533" t="s">
        <v>27</v>
      </c>
      <c r="Q533" t="s">
        <v>27</v>
      </c>
      <c r="R533" t="s">
        <v>28</v>
      </c>
      <c r="S533" t="s">
        <v>31</v>
      </c>
      <c r="T533" t="s">
        <v>31</v>
      </c>
      <c r="U533" t="s">
        <v>27</v>
      </c>
      <c r="V533" t="s">
        <v>27</v>
      </c>
      <c r="W533" t="s">
        <v>27</v>
      </c>
      <c r="X533" t="s">
        <v>47</v>
      </c>
    </row>
    <row r="534" spans="1:25" x14ac:dyDescent="0.25">
      <c r="A534">
        <v>675149</v>
      </c>
      <c r="B534" t="s">
        <v>3513</v>
      </c>
      <c r="C534" t="s">
        <v>3514</v>
      </c>
      <c r="D534">
        <v>4</v>
      </c>
      <c r="E534" t="s">
        <v>3515</v>
      </c>
      <c r="F534" t="s">
        <v>3516</v>
      </c>
      <c r="G534" t="e">
        <f>-ast</f>
        <v>#NAME?</v>
      </c>
      <c r="H534" t="s">
        <v>1974</v>
      </c>
      <c r="I534" t="e">
        <f>-ast</f>
        <v>#NAME?</v>
      </c>
      <c r="J534">
        <v>1989</v>
      </c>
      <c r="K534">
        <v>1999</v>
      </c>
      <c r="N534" t="s">
        <v>3517</v>
      </c>
      <c r="O534" t="s">
        <v>32</v>
      </c>
      <c r="P534" t="s">
        <v>31</v>
      </c>
      <c r="Q534" t="s">
        <v>27</v>
      </c>
      <c r="R534" t="s">
        <v>35</v>
      </c>
      <c r="S534" t="s">
        <v>27</v>
      </c>
      <c r="T534" t="s">
        <v>27</v>
      </c>
      <c r="U534" t="s">
        <v>27</v>
      </c>
      <c r="V534" t="s">
        <v>31</v>
      </c>
      <c r="W534" t="s">
        <v>27</v>
      </c>
      <c r="X534" t="s">
        <v>47</v>
      </c>
      <c r="Y534" t="s">
        <v>3518</v>
      </c>
    </row>
    <row r="535" spans="1:25" x14ac:dyDescent="0.25">
      <c r="A535">
        <v>675296</v>
      </c>
      <c r="B535" t="s">
        <v>3519</v>
      </c>
      <c r="C535" t="s">
        <v>3520</v>
      </c>
      <c r="D535">
        <v>4</v>
      </c>
      <c r="F535" t="s">
        <v>1245</v>
      </c>
      <c r="K535">
        <v>1946</v>
      </c>
      <c r="L535" t="s">
        <v>3521</v>
      </c>
      <c r="M535" t="s">
        <v>3522</v>
      </c>
      <c r="O535" t="s">
        <v>32</v>
      </c>
      <c r="P535" t="s">
        <v>31</v>
      </c>
      <c r="Q535" t="s">
        <v>27</v>
      </c>
      <c r="R535" t="s">
        <v>33</v>
      </c>
      <c r="S535" t="s">
        <v>27</v>
      </c>
      <c r="T535" t="s">
        <v>27</v>
      </c>
      <c r="U535" t="s">
        <v>31</v>
      </c>
      <c r="V535" t="s">
        <v>27</v>
      </c>
      <c r="W535" t="s">
        <v>27</v>
      </c>
      <c r="X535" t="s">
        <v>47</v>
      </c>
      <c r="Y535" t="s">
        <v>3523</v>
      </c>
    </row>
    <row r="536" spans="1:25" x14ac:dyDescent="0.25">
      <c r="A536">
        <v>110435</v>
      </c>
      <c r="B536" t="s">
        <v>3524</v>
      </c>
      <c r="C536" t="s">
        <v>3525</v>
      </c>
      <c r="D536">
        <v>4</v>
      </c>
      <c r="E536" t="s">
        <v>3526</v>
      </c>
      <c r="F536" t="s">
        <v>691</v>
      </c>
      <c r="G536" t="s">
        <v>842</v>
      </c>
      <c r="H536" t="s">
        <v>843</v>
      </c>
      <c r="I536" t="s">
        <v>842</v>
      </c>
      <c r="J536">
        <v>1997</v>
      </c>
      <c r="K536">
        <v>2003</v>
      </c>
      <c r="L536" t="s">
        <v>3527</v>
      </c>
      <c r="M536" t="s">
        <v>3528</v>
      </c>
      <c r="N536" t="s">
        <v>3529</v>
      </c>
      <c r="O536" t="s">
        <v>32</v>
      </c>
      <c r="P536" t="s">
        <v>31</v>
      </c>
      <c r="Q536" t="s">
        <v>27</v>
      </c>
      <c r="R536" t="s">
        <v>35</v>
      </c>
      <c r="S536" t="s">
        <v>27</v>
      </c>
      <c r="T536" t="s">
        <v>31</v>
      </c>
      <c r="U536" t="s">
        <v>31</v>
      </c>
      <c r="V536" t="s">
        <v>27</v>
      </c>
      <c r="W536" t="s">
        <v>27</v>
      </c>
      <c r="X536" t="s">
        <v>47</v>
      </c>
      <c r="Y536" t="s">
        <v>3530</v>
      </c>
    </row>
    <row r="537" spans="1:25" x14ac:dyDescent="0.25">
      <c r="A537">
        <v>1280</v>
      </c>
      <c r="B537" t="s">
        <v>3531</v>
      </c>
      <c r="C537" t="s">
        <v>3532</v>
      </c>
      <c r="D537">
        <v>4</v>
      </c>
      <c r="F537" t="s">
        <v>3533</v>
      </c>
      <c r="K537">
        <v>1950</v>
      </c>
      <c r="L537" t="s">
        <v>3534</v>
      </c>
      <c r="M537" t="s">
        <v>3535</v>
      </c>
      <c r="N537" t="s">
        <v>3164</v>
      </c>
      <c r="O537" t="s">
        <v>32</v>
      </c>
      <c r="P537" t="s">
        <v>31</v>
      </c>
      <c r="Q537" t="s">
        <v>27</v>
      </c>
      <c r="R537" t="s">
        <v>28</v>
      </c>
      <c r="S537" t="s">
        <v>27</v>
      </c>
      <c r="T537" t="s">
        <v>31</v>
      </c>
      <c r="U537" t="s">
        <v>27</v>
      </c>
      <c r="V537" t="s">
        <v>27</v>
      </c>
      <c r="W537" t="s">
        <v>27</v>
      </c>
      <c r="X537" t="s">
        <v>580</v>
      </c>
      <c r="Y537" t="s">
        <v>3536</v>
      </c>
    </row>
    <row r="538" spans="1:25" x14ac:dyDescent="0.25">
      <c r="A538">
        <v>82983</v>
      </c>
      <c r="B538" t="s">
        <v>3537</v>
      </c>
      <c r="C538" t="s">
        <v>3538</v>
      </c>
      <c r="D538">
        <v>4</v>
      </c>
      <c r="E538" t="s">
        <v>3539</v>
      </c>
      <c r="F538" t="s">
        <v>3540</v>
      </c>
      <c r="G538" t="e">
        <f>-uridine</f>
        <v>#NAME?</v>
      </c>
      <c r="H538" t="s">
        <v>3541</v>
      </c>
      <c r="I538" t="e">
        <f>-uridine</f>
        <v>#NAME?</v>
      </c>
      <c r="J538">
        <v>1965</v>
      </c>
      <c r="K538">
        <v>1970</v>
      </c>
      <c r="N538" t="s">
        <v>3542</v>
      </c>
      <c r="O538" t="s">
        <v>26</v>
      </c>
      <c r="P538" t="s">
        <v>31</v>
      </c>
      <c r="Q538" t="s">
        <v>27</v>
      </c>
      <c r="R538" t="s">
        <v>28</v>
      </c>
      <c r="S538" t="s">
        <v>27</v>
      </c>
      <c r="T538" t="s">
        <v>27</v>
      </c>
      <c r="U538" t="s">
        <v>31</v>
      </c>
      <c r="V538" t="s">
        <v>27</v>
      </c>
      <c r="W538" t="s">
        <v>31</v>
      </c>
      <c r="X538" t="s">
        <v>47</v>
      </c>
      <c r="Y538" t="s">
        <v>3543</v>
      </c>
    </row>
    <row r="539" spans="1:25" x14ac:dyDescent="0.25">
      <c r="A539">
        <v>454576</v>
      </c>
      <c r="B539" t="s">
        <v>3544</v>
      </c>
      <c r="C539" t="s">
        <v>3545</v>
      </c>
      <c r="D539">
        <v>4</v>
      </c>
      <c r="E539" t="s">
        <v>3546</v>
      </c>
      <c r="F539" t="s">
        <v>3547</v>
      </c>
      <c r="J539">
        <v>1971</v>
      </c>
      <c r="K539">
        <v>1974</v>
      </c>
      <c r="L539" t="s">
        <v>3548</v>
      </c>
      <c r="M539" t="s">
        <v>3549</v>
      </c>
      <c r="N539" t="s">
        <v>84</v>
      </c>
      <c r="O539" t="s">
        <v>26</v>
      </c>
      <c r="P539" t="s">
        <v>31</v>
      </c>
      <c r="Q539" t="s">
        <v>27</v>
      </c>
      <c r="R539" t="s">
        <v>28</v>
      </c>
      <c r="S539" t="s">
        <v>27</v>
      </c>
      <c r="T539" t="s">
        <v>31</v>
      </c>
      <c r="U539" t="s">
        <v>31</v>
      </c>
      <c r="V539" t="s">
        <v>27</v>
      </c>
      <c r="W539" t="s">
        <v>27</v>
      </c>
      <c r="X539" t="s">
        <v>172</v>
      </c>
      <c r="Y539" t="s">
        <v>3550</v>
      </c>
    </row>
    <row r="540" spans="1:25" x14ac:dyDescent="0.25">
      <c r="A540">
        <v>62259</v>
      </c>
      <c r="B540" t="s">
        <v>3551</v>
      </c>
      <c r="C540" t="s">
        <v>3552</v>
      </c>
      <c r="D540">
        <v>4</v>
      </c>
      <c r="E540" t="s">
        <v>3553</v>
      </c>
      <c r="F540" t="s">
        <v>3554</v>
      </c>
      <c r="J540">
        <v>1975</v>
      </c>
      <c r="K540">
        <v>1976</v>
      </c>
      <c r="L540" t="s">
        <v>3555</v>
      </c>
      <c r="M540" t="s">
        <v>3556</v>
      </c>
      <c r="N540" t="s">
        <v>1830</v>
      </c>
      <c r="O540" t="s">
        <v>32</v>
      </c>
      <c r="P540" t="s">
        <v>31</v>
      </c>
      <c r="Q540" t="s">
        <v>27</v>
      </c>
      <c r="R540" t="s">
        <v>35</v>
      </c>
      <c r="S540" t="s">
        <v>27</v>
      </c>
      <c r="T540" t="s">
        <v>31</v>
      </c>
      <c r="U540" t="s">
        <v>27</v>
      </c>
      <c r="V540" t="s">
        <v>27</v>
      </c>
      <c r="W540" t="s">
        <v>31</v>
      </c>
      <c r="X540" t="s">
        <v>580</v>
      </c>
      <c r="Y540" t="s">
        <v>3557</v>
      </c>
    </row>
    <row r="541" spans="1:25" x14ac:dyDescent="0.25">
      <c r="A541">
        <v>266225</v>
      </c>
      <c r="B541" t="s">
        <v>3558</v>
      </c>
      <c r="C541" t="s">
        <v>3559</v>
      </c>
      <c r="D541">
        <v>4</v>
      </c>
      <c r="E541" t="s">
        <v>3560</v>
      </c>
      <c r="F541" t="s">
        <v>132</v>
      </c>
      <c r="J541">
        <v>1967</v>
      </c>
      <c r="K541">
        <v>1969</v>
      </c>
      <c r="L541" t="s">
        <v>3561</v>
      </c>
      <c r="M541" t="s">
        <v>3562</v>
      </c>
      <c r="N541" t="s">
        <v>167</v>
      </c>
      <c r="O541" t="s">
        <v>32</v>
      </c>
      <c r="P541" t="s">
        <v>31</v>
      </c>
      <c r="Q541" t="s">
        <v>27</v>
      </c>
      <c r="R541" t="s">
        <v>35</v>
      </c>
      <c r="S541" t="s">
        <v>31</v>
      </c>
      <c r="T541" t="s">
        <v>31</v>
      </c>
      <c r="U541" t="s">
        <v>27</v>
      </c>
      <c r="V541" t="s">
        <v>27</v>
      </c>
      <c r="W541" t="s">
        <v>31</v>
      </c>
      <c r="X541" t="s">
        <v>47</v>
      </c>
      <c r="Y541" t="s">
        <v>3563</v>
      </c>
    </row>
    <row r="542" spans="1:25" x14ac:dyDescent="0.25">
      <c r="A542">
        <v>44647</v>
      </c>
      <c r="B542" t="s">
        <v>3564</v>
      </c>
      <c r="C542" t="s">
        <v>3565</v>
      </c>
      <c r="D542">
        <v>4</v>
      </c>
      <c r="E542" t="s">
        <v>3566</v>
      </c>
      <c r="F542" t="s">
        <v>3408</v>
      </c>
      <c r="J542">
        <v>1964</v>
      </c>
      <c r="K542">
        <v>1973</v>
      </c>
      <c r="N542" t="s">
        <v>344</v>
      </c>
      <c r="O542" t="s">
        <v>32</v>
      </c>
      <c r="P542" t="s">
        <v>31</v>
      </c>
      <c r="Q542" t="s">
        <v>27</v>
      </c>
      <c r="R542" t="s">
        <v>33</v>
      </c>
      <c r="S542" t="s">
        <v>27</v>
      </c>
      <c r="T542" t="s">
        <v>31</v>
      </c>
      <c r="U542" t="s">
        <v>27</v>
      </c>
      <c r="V542" t="s">
        <v>31</v>
      </c>
      <c r="W542" t="s">
        <v>27</v>
      </c>
      <c r="X542" t="s">
        <v>47</v>
      </c>
      <c r="Y542" t="s">
        <v>3567</v>
      </c>
    </row>
    <row r="543" spans="1:25" x14ac:dyDescent="0.25">
      <c r="A543">
        <v>675304</v>
      </c>
      <c r="B543" t="s">
        <v>3568</v>
      </c>
      <c r="C543" t="s">
        <v>3569</v>
      </c>
      <c r="D543">
        <v>4</v>
      </c>
      <c r="F543" t="s">
        <v>3570</v>
      </c>
      <c r="K543">
        <v>1981</v>
      </c>
      <c r="L543" t="s">
        <v>3571</v>
      </c>
      <c r="M543" t="s">
        <v>3572</v>
      </c>
      <c r="N543" t="s">
        <v>355</v>
      </c>
      <c r="O543" t="s">
        <v>32</v>
      </c>
      <c r="P543" t="s">
        <v>31</v>
      </c>
      <c r="Q543" t="s">
        <v>27</v>
      </c>
      <c r="R543" t="s">
        <v>28</v>
      </c>
      <c r="S543" t="s">
        <v>27</v>
      </c>
      <c r="T543" t="s">
        <v>31</v>
      </c>
      <c r="U543" t="s">
        <v>27</v>
      </c>
      <c r="V543" t="s">
        <v>27</v>
      </c>
      <c r="W543" t="s">
        <v>27</v>
      </c>
      <c r="X543" t="s">
        <v>47</v>
      </c>
      <c r="Y543" t="s">
        <v>3573</v>
      </c>
    </row>
    <row r="544" spans="1:25" x14ac:dyDescent="0.25">
      <c r="A544">
        <v>429737</v>
      </c>
      <c r="B544" t="s">
        <v>3574</v>
      </c>
      <c r="C544" t="s">
        <v>3575</v>
      </c>
      <c r="D544">
        <v>4</v>
      </c>
      <c r="E544" t="s">
        <v>3576</v>
      </c>
      <c r="F544" t="s">
        <v>146</v>
      </c>
      <c r="K544">
        <v>1955</v>
      </c>
      <c r="L544" t="s">
        <v>3577</v>
      </c>
      <c r="M544" t="s">
        <v>3578</v>
      </c>
      <c r="N544" t="s">
        <v>3579</v>
      </c>
      <c r="O544" t="s">
        <v>32</v>
      </c>
      <c r="P544" t="s">
        <v>31</v>
      </c>
      <c r="Q544" t="s">
        <v>27</v>
      </c>
      <c r="R544" t="s">
        <v>33</v>
      </c>
      <c r="S544" t="s">
        <v>27</v>
      </c>
      <c r="T544" t="s">
        <v>31</v>
      </c>
      <c r="U544" t="s">
        <v>27</v>
      </c>
      <c r="V544" t="s">
        <v>27</v>
      </c>
      <c r="W544" t="s">
        <v>31</v>
      </c>
      <c r="X544" t="s">
        <v>47</v>
      </c>
      <c r="Y544" t="s">
        <v>3580</v>
      </c>
    </row>
    <row r="545" spans="1:25" x14ac:dyDescent="0.25">
      <c r="A545">
        <v>674408</v>
      </c>
      <c r="B545" t="s">
        <v>3581</v>
      </c>
      <c r="C545" t="s">
        <v>3582</v>
      </c>
      <c r="D545">
        <v>4</v>
      </c>
      <c r="E545" t="s">
        <v>3583</v>
      </c>
      <c r="F545" t="s">
        <v>1396</v>
      </c>
      <c r="G545" t="s">
        <v>2662</v>
      </c>
      <c r="H545" t="s">
        <v>2663</v>
      </c>
      <c r="I545" t="s">
        <v>2662</v>
      </c>
      <c r="J545">
        <v>1994</v>
      </c>
      <c r="K545">
        <v>1999</v>
      </c>
      <c r="L545" t="s">
        <v>3584</v>
      </c>
      <c r="M545" t="s">
        <v>3585</v>
      </c>
      <c r="N545" t="s">
        <v>3586</v>
      </c>
      <c r="O545" t="s">
        <v>32</v>
      </c>
      <c r="P545" t="s">
        <v>27</v>
      </c>
      <c r="Q545" t="s">
        <v>27</v>
      </c>
      <c r="R545" t="s">
        <v>37</v>
      </c>
      <c r="S545" t="s">
        <v>27</v>
      </c>
      <c r="T545" t="s">
        <v>27</v>
      </c>
      <c r="U545" t="s">
        <v>31</v>
      </c>
      <c r="V545" t="s">
        <v>27</v>
      </c>
      <c r="W545" t="s">
        <v>31</v>
      </c>
      <c r="X545" t="s">
        <v>47</v>
      </c>
    </row>
    <row r="546" spans="1:25" x14ac:dyDescent="0.25">
      <c r="A546">
        <v>328601</v>
      </c>
      <c r="B546" t="s">
        <v>3587</v>
      </c>
      <c r="C546" t="s">
        <v>3588</v>
      </c>
      <c r="D546">
        <v>4</v>
      </c>
      <c r="E546" t="s">
        <v>3589</v>
      </c>
      <c r="F546" t="s">
        <v>3221</v>
      </c>
      <c r="G546" t="e">
        <f>-xaban</f>
        <v>#NAME?</v>
      </c>
      <c r="H546" t="s">
        <v>206</v>
      </c>
      <c r="I546" t="e">
        <f>-xaban</f>
        <v>#NAME?</v>
      </c>
      <c r="J546">
        <v>2006</v>
      </c>
      <c r="K546">
        <v>2011</v>
      </c>
      <c r="L546" t="s">
        <v>3590</v>
      </c>
      <c r="M546" t="s">
        <v>3591</v>
      </c>
      <c r="O546" t="s">
        <v>32</v>
      </c>
      <c r="P546" t="s">
        <v>31</v>
      </c>
      <c r="Q546" t="s">
        <v>31</v>
      </c>
      <c r="R546" t="s">
        <v>28</v>
      </c>
      <c r="S546" t="s">
        <v>27</v>
      </c>
      <c r="T546" t="s">
        <v>31</v>
      </c>
      <c r="U546" t="s">
        <v>27</v>
      </c>
      <c r="V546" t="s">
        <v>27</v>
      </c>
      <c r="W546" t="s">
        <v>31</v>
      </c>
      <c r="X546" t="s">
        <v>47</v>
      </c>
      <c r="Y546" t="s">
        <v>3592</v>
      </c>
    </row>
    <row r="547" spans="1:25" x14ac:dyDescent="0.25">
      <c r="A547">
        <v>93617</v>
      </c>
      <c r="B547" t="s">
        <v>3593</v>
      </c>
      <c r="C547" t="s">
        <v>3594</v>
      </c>
      <c r="D547">
        <v>4</v>
      </c>
      <c r="E547" t="s">
        <v>3595</v>
      </c>
      <c r="F547" t="s">
        <v>2250</v>
      </c>
      <c r="G547" t="e">
        <f>-entan</f>
        <v>#NAME?</v>
      </c>
      <c r="H547" t="s">
        <v>128</v>
      </c>
      <c r="I547" t="e">
        <f>-entan</f>
        <v>#NAME?</v>
      </c>
      <c r="J547">
        <v>1995</v>
      </c>
      <c r="K547">
        <v>2001</v>
      </c>
      <c r="L547" t="s">
        <v>3596</v>
      </c>
      <c r="M547" t="s">
        <v>3597</v>
      </c>
      <c r="N547" t="s">
        <v>3598</v>
      </c>
      <c r="O547" t="s">
        <v>32</v>
      </c>
      <c r="P547" t="s">
        <v>27</v>
      </c>
      <c r="Q547" t="s">
        <v>27</v>
      </c>
      <c r="R547" t="s">
        <v>35</v>
      </c>
      <c r="S547" t="s">
        <v>27</v>
      </c>
      <c r="T547" t="s">
        <v>31</v>
      </c>
      <c r="U547" t="s">
        <v>27</v>
      </c>
      <c r="V547" t="s">
        <v>27</v>
      </c>
      <c r="W547" t="s">
        <v>31</v>
      </c>
      <c r="X547" t="s">
        <v>47</v>
      </c>
      <c r="Y547" t="s">
        <v>3599</v>
      </c>
    </row>
    <row r="548" spans="1:25" x14ac:dyDescent="0.25">
      <c r="A548">
        <v>675813</v>
      </c>
      <c r="B548" t="s">
        <v>3600</v>
      </c>
      <c r="C548" t="s">
        <v>3601</v>
      </c>
      <c r="D548">
        <v>4</v>
      </c>
      <c r="E548" t="s">
        <v>3602</v>
      </c>
      <c r="F548" t="s">
        <v>2343</v>
      </c>
      <c r="G548" t="s">
        <v>635</v>
      </c>
      <c r="H548" t="s">
        <v>636</v>
      </c>
      <c r="I548" t="s">
        <v>635</v>
      </c>
      <c r="J548">
        <v>1999</v>
      </c>
      <c r="K548">
        <v>2010</v>
      </c>
      <c r="L548" t="s">
        <v>3603</v>
      </c>
      <c r="M548" t="s">
        <v>3604</v>
      </c>
      <c r="O548" t="s">
        <v>26</v>
      </c>
      <c r="P548" t="s">
        <v>31</v>
      </c>
      <c r="Q548" t="s">
        <v>27</v>
      </c>
      <c r="R548" t="s">
        <v>28</v>
      </c>
      <c r="S548" t="s">
        <v>27</v>
      </c>
      <c r="T548" t="s">
        <v>31</v>
      </c>
      <c r="U548" t="s">
        <v>27</v>
      </c>
      <c r="V548" t="s">
        <v>27</v>
      </c>
      <c r="W548" t="s">
        <v>31</v>
      </c>
      <c r="X548" t="s">
        <v>47</v>
      </c>
      <c r="Y548" t="s">
        <v>3605</v>
      </c>
    </row>
    <row r="549" spans="1:25" x14ac:dyDescent="0.25">
      <c r="A549">
        <v>10898</v>
      </c>
      <c r="B549" t="s">
        <v>3606</v>
      </c>
      <c r="C549" t="s">
        <v>3607</v>
      </c>
      <c r="D549">
        <v>4</v>
      </c>
      <c r="E549" t="s">
        <v>3608</v>
      </c>
      <c r="F549" t="s">
        <v>1722</v>
      </c>
      <c r="G549" t="e">
        <f>-mustine</f>
        <v>#NAME?</v>
      </c>
      <c r="H549" t="s">
        <v>105</v>
      </c>
      <c r="I549" t="e">
        <f>-mustine</f>
        <v>#NAME?</v>
      </c>
      <c r="J549">
        <v>1972</v>
      </c>
      <c r="K549">
        <v>1976</v>
      </c>
      <c r="L549" t="s">
        <v>3609</v>
      </c>
      <c r="M549" t="s">
        <v>3610</v>
      </c>
      <c r="N549" t="s">
        <v>167</v>
      </c>
      <c r="O549" t="s">
        <v>32</v>
      </c>
      <c r="P549" t="s">
        <v>31</v>
      </c>
      <c r="Q549" t="s">
        <v>27</v>
      </c>
      <c r="R549" t="s">
        <v>35</v>
      </c>
      <c r="S549" t="s">
        <v>27</v>
      </c>
      <c r="T549" t="s">
        <v>31</v>
      </c>
      <c r="U549" t="s">
        <v>27</v>
      </c>
      <c r="V549" t="s">
        <v>27</v>
      </c>
      <c r="W549" t="s">
        <v>31</v>
      </c>
      <c r="X549" t="s">
        <v>47</v>
      </c>
      <c r="Y549" t="s">
        <v>3611</v>
      </c>
    </row>
    <row r="550" spans="1:25" x14ac:dyDescent="0.25">
      <c r="A550">
        <v>366279</v>
      </c>
      <c r="B550" t="s">
        <v>3612</v>
      </c>
      <c r="C550" t="s">
        <v>3613</v>
      </c>
      <c r="D550">
        <v>4</v>
      </c>
      <c r="E550" t="s">
        <v>3614</v>
      </c>
      <c r="F550" t="s">
        <v>3615</v>
      </c>
      <c r="J550">
        <v>1987</v>
      </c>
      <c r="K550">
        <v>1996</v>
      </c>
      <c r="L550" t="s">
        <v>3616</v>
      </c>
      <c r="M550" t="s">
        <v>3617</v>
      </c>
      <c r="N550" t="s">
        <v>191</v>
      </c>
      <c r="O550" t="s">
        <v>26</v>
      </c>
      <c r="P550" t="s">
        <v>31</v>
      </c>
      <c r="Q550" t="s">
        <v>27</v>
      </c>
      <c r="R550" t="s">
        <v>28</v>
      </c>
      <c r="S550" t="s">
        <v>27</v>
      </c>
      <c r="T550" t="s">
        <v>31</v>
      </c>
      <c r="U550" t="s">
        <v>27</v>
      </c>
      <c r="V550" t="s">
        <v>27</v>
      </c>
      <c r="W550" t="s">
        <v>31</v>
      </c>
      <c r="X550" t="s">
        <v>47</v>
      </c>
      <c r="Y550" t="s">
        <v>3618</v>
      </c>
    </row>
    <row r="551" spans="1:25" x14ac:dyDescent="0.25">
      <c r="A551">
        <v>68817</v>
      </c>
      <c r="B551" t="s">
        <v>3619</v>
      </c>
      <c r="C551" t="s">
        <v>3620</v>
      </c>
      <c r="D551">
        <v>4</v>
      </c>
      <c r="F551" t="s">
        <v>1617</v>
      </c>
      <c r="G551" t="s">
        <v>48</v>
      </c>
      <c r="H551" t="s">
        <v>49</v>
      </c>
      <c r="I551" t="s">
        <v>48</v>
      </c>
      <c r="K551">
        <v>1951</v>
      </c>
      <c r="L551" t="s">
        <v>3621</v>
      </c>
      <c r="M551" t="s">
        <v>3622</v>
      </c>
      <c r="N551" t="s">
        <v>53</v>
      </c>
      <c r="O551" t="s">
        <v>32</v>
      </c>
      <c r="P551" t="s">
        <v>27</v>
      </c>
      <c r="Q551" t="s">
        <v>27</v>
      </c>
      <c r="R551" t="s">
        <v>33</v>
      </c>
      <c r="S551" t="s">
        <v>27</v>
      </c>
      <c r="T551" t="s">
        <v>31</v>
      </c>
      <c r="U551" t="s">
        <v>27</v>
      </c>
      <c r="V551" t="s">
        <v>27</v>
      </c>
      <c r="W551" t="s">
        <v>27</v>
      </c>
      <c r="X551" t="s">
        <v>172</v>
      </c>
      <c r="Y551" t="s">
        <v>3623</v>
      </c>
    </row>
    <row r="552" spans="1:25" x14ac:dyDescent="0.25">
      <c r="A552">
        <v>2247</v>
      </c>
      <c r="B552" t="s">
        <v>3624</v>
      </c>
      <c r="C552" t="s">
        <v>3625</v>
      </c>
      <c r="D552">
        <v>4</v>
      </c>
      <c r="E552" t="s">
        <v>3626</v>
      </c>
      <c r="F552" t="s">
        <v>3627</v>
      </c>
      <c r="G552" t="s">
        <v>624</v>
      </c>
      <c r="H552" t="s">
        <v>625</v>
      </c>
      <c r="I552" t="s">
        <v>624</v>
      </c>
      <c r="J552">
        <v>1962</v>
      </c>
      <c r="K552">
        <v>1973</v>
      </c>
      <c r="L552" t="s">
        <v>3628</v>
      </c>
      <c r="M552" t="s">
        <v>3629</v>
      </c>
      <c r="N552" t="s">
        <v>84</v>
      </c>
      <c r="O552" t="s">
        <v>32</v>
      </c>
      <c r="P552" t="s">
        <v>31</v>
      </c>
      <c r="Q552" t="s">
        <v>27</v>
      </c>
      <c r="R552" t="s">
        <v>35</v>
      </c>
      <c r="S552" t="s">
        <v>27</v>
      </c>
      <c r="T552" t="s">
        <v>31</v>
      </c>
      <c r="U552" t="s">
        <v>31</v>
      </c>
      <c r="V552" t="s">
        <v>27</v>
      </c>
      <c r="W552" t="s">
        <v>27</v>
      </c>
      <c r="X552" t="s">
        <v>47</v>
      </c>
      <c r="Y552" t="s">
        <v>3630</v>
      </c>
    </row>
    <row r="553" spans="1:25" x14ac:dyDescent="0.25">
      <c r="A553">
        <v>675368</v>
      </c>
      <c r="B553" t="s">
        <v>3631</v>
      </c>
      <c r="C553" t="s">
        <v>3632</v>
      </c>
      <c r="D553">
        <v>4</v>
      </c>
      <c r="E553" t="s">
        <v>3633</v>
      </c>
      <c r="F553" t="s">
        <v>1526</v>
      </c>
      <c r="J553">
        <v>1987</v>
      </c>
      <c r="K553">
        <v>1986</v>
      </c>
      <c r="L553" t="s">
        <v>3634</v>
      </c>
      <c r="M553" t="s">
        <v>3635</v>
      </c>
      <c r="N553" t="s">
        <v>1955</v>
      </c>
      <c r="O553" t="s">
        <v>40</v>
      </c>
      <c r="P553" t="s">
        <v>27</v>
      </c>
      <c r="Q553" t="s">
        <v>27</v>
      </c>
      <c r="R553" t="s">
        <v>28</v>
      </c>
      <c r="S553" t="s">
        <v>27</v>
      </c>
      <c r="T553" t="s">
        <v>27</v>
      </c>
      <c r="U553" t="s">
        <v>31</v>
      </c>
      <c r="V553" t="s">
        <v>27</v>
      </c>
      <c r="W553" t="s">
        <v>31</v>
      </c>
      <c r="X553" t="s">
        <v>47</v>
      </c>
    </row>
    <row r="554" spans="1:25" x14ac:dyDescent="0.25">
      <c r="A554">
        <v>675456</v>
      </c>
      <c r="B554" t="s">
        <v>3636</v>
      </c>
      <c r="C554" t="s">
        <v>3637</v>
      </c>
      <c r="D554">
        <v>4</v>
      </c>
      <c r="F554" t="s">
        <v>3638</v>
      </c>
      <c r="J554">
        <v>1990</v>
      </c>
      <c r="K554">
        <v>1992</v>
      </c>
      <c r="L554" t="s">
        <v>3639</v>
      </c>
      <c r="M554" t="s">
        <v>3640</v>
      </c>
      <c r="N554" t="s">
        <v>3641</v>
      </c>
      <c r="O554" t="s">
        <v>40</v>
      </c>
      <c r="P554" t="s">
        <v>27</v>
      </c>
      <c r="Q554" t="s">
        <v>27</v>
      </c>
      <c r="R554" t="s">
        <v>28</v>
      </c>
      <c r="S554" t="s">
        <v>27</v>
      </c>
      <c r="T554" t="s">
        <v>27</v>
      </c>
      <c r="U554" t="s">
        <v>31</v>
      </c>
      <c r="V554" t="s">
        <v>27</v>
      </c>
      <c r="W554" t="s">
        <v>31</v>
      </c>
      <c r="X554" t="s">
        <v>47</v>
      </c>
    </row>
    <row r="555" spans="1:25" x14ac:dyDescent="0.25">
      <c r="A555">
        <v>1038734</v>
      </c>
      <c r="B555" t="s">
        <v>3642</v>
      </c>
      <c r="C555" t="s">
        <v>3643</v>
      </c>
      <c r="D555">
        <v>4</v>
      </c>
      <c r="E555" t="s">
        <v>3644</v>
      </c>
      <c r="F555" t="s">
        <v>3645</v>
      </c>
      <c r="G555" t="e">
        <f>-sulfan</f>
        <v>#NAME?</v>
      </c>
      <c r="H555" t="s">
        <v>1012</v>
      </c>
      <c r="I555" t="e">
        <f>-sulfan</f>
        <v>#NAME?</v>
      </c>
      <c r="J555">
        <v>1979</v>
      </c>
      <c r="K555">
        <v>1981</v>
      </c>
      <c r="N555" t="s">
        <v>3646</v>
      </c>
      <c r="O555" t="s">
        <v>32</v>
      </c>
      <c r="P555" t="s">
        <v>27</v>
      </c>
      <c r="Q555" t="s">
        <v>27</v>
      </c>
      <c r="R555" t="s">
        <v>35</v>
      </c>
      <c r="S555" t="s">
        <v>27</v>
      </c>
      <c r="T555" t="s">
        <v>27</v>
      </c>
      <c r="U555" t="s">
        <v>31</v>
      </c>
      <c r="V555" t="s">
        <v>27</v>
      </c>
      <c r="W555" t="s">
        <v>27</v>
      </c>
      <c r="X555" t="s">
        <v>47</v>
      </c>
      <c r="Y555" t="s">
        <v>3647</v>
      </c>
    </row>
    <row r="556" spans="1:25" x14ac:dyDescent="0.25">
      <c r="A556">
        <v>674799</v>
      </c>
      <c r="B556" t="s">
        <v>3648</v>
      </c>
      <c r="C556" t="s">
        <v>3649</v>
      </c>
      <c r="D556">
        <v>4</v>
      </c>
      <c r="F556" t="s">
        <v>3650</v>
      </c>
      <c r="G556" t="s">
        <v>635</v>
      </c>
      <c r="H556" t="s">
        <v>636</v>
      </c>
      <c r="I556" t="s">
        <v>635</v>
      </c>
      <c r="K556">
        <v>1975</v>
      </c>
      <c r="L556" t="s">
        <v>3651</v>
      </c>
      <c r="M556" t="s">
        <v>3652</v>
      </c>
      <c r="N556" t="s">
        <v>198</v>
      </c>
      <c r="O556" t="s">
        <v>26</v>
      </c>
      <c r="P556" t="s">
        <v>27</v>
      </c>
      <c r="Q556" t="s">
        <v>27</v>
      </c>
      <c r="R556" t="s">
        <v>28</v>
      </c>
      <c r="S556" t="s">
        <v>31</v>
      </c>
      <c r="T556" t="s">
        <v>27</v>
      </c>
      <c r="U556" t="s">
        <v>31</v>
      </c>
      <c r="V556" t="s">
        <v>27</v>
      </c>
      <c r="W556" t="s">
        <v>27</v>
      </c>
      <c r="X556" t="s">
        <v>47</v>
      </c>
      <c r="Y556" t="s">
        <v>3653</v>
      </c>
    </row>
    <row r="557" spans="1:25" x14ac:dyDescent="0.25">
      <c r="A557">
        <v>675259</v>
      </c>
      <c r="B557" t="s">
        <v>3654</v>
      </c>
      <c r="C557" t="s">
        <v>3655</v>
      </c>
      <c r="D557">
        <v>4</v>
      </c>
      <c r="E557" t="s">
        <v>3656</v>
      </c>
      <c r="F557" t="s">
        <v>3657</v>
      </c>
      <c r="G557" t="s">
        <v>3658</v>
      </c>
      <c r="H557" t="s">
        <v>3659</v>
      </c>
      <c r="I557" t="s">
        <v>3658</v>
      </c>
      <c r="J557">
        <v>1984</v>
      </c>
      <c r="K557">
        <v>1987</v>
      </c>
      <c r="L557" t="s">
        <v>3660</v>
      </c>
      <c r="M557" t="s">
        <v>3661</v>
      </c>
      <c r="N557" t="s">
        <v>1548</v>
      </c>
      <c r="O557" t="s">
        <v>32</v>
      </c>
      <c r="P557" t="s">
        <v>31</v>
      </c>
      <c r="Q557" t="s">
        <v>27</v>
      </c>
      <c r="R557" t="s">
        <v>33</v>
      </c>
      <c r="S557" t="s">
        <v>27</v>
      </c>
      <c r="T557" t="s">
        <v>27</v>
      </c>
      <c r="U557" t="s">
        <v>31</v>
      </c>
      <c r="V557" t="s">
        <v>27</v>
      </c>
      <c r="W557" t="s">
        <v>27</v>
      </c>
      <c r="X557" t="s">
        <v>172</v>
      </c>
      <c r="Y557" t="s">
        <v>3662</v>
      </c>
    </row>
    <row r="558" spans="1:25" x14ac:dyDescent="0.25">
      <c r="A558">
        <v>675159</v>
      </c>
      <c r="B558" t="s">
        <v>3663</v>
      </c>
      <c r="C558" t="s">
        <v>3664</v>
      </c>
      <c r="D558">
        <v>4</v>
      </c>
      <c r="F558" t="s">
        <v>3665</v>
      </c>
      <c r="K558">
        <v>1982</v>
      </c>
      <c r="N558" t="s">
        <v>68</v>
      </c>
      <c r="O558" t="s">
        <v>32</v>
      </c>
      <c r="P558" t="s">
        <v>31</v>
      </c>
      <c r="Q558" t="s">
        <v>27</v>
      </c>
      <c r="R558" t="s">
        <v>33</v>
      </c>
      <c r="S558" t="s">
        <v>27</v>
      </c>
      <c r="T558" t="s">
        <v>31</v>
      </c>
      <c r="U558" t="s">
        <v>27</v>
      </c>
      <c r="V558" t="s">
        <v>27</v>
      </c>
      <c r="W558" t="s">
        <v>27</v>
      </c>
      <c r="X558" t="s">
        <v>172</v>
      </c>
      <c r="Y558" t="s">
        <v>3666</v>
      </c>
    </row>
    <row r="559" spans="1:25" x14ac:dyDescent="0.25">
      <c r="A559">
        <v>34234</v>
      </c>
      <c r="B559" t="s">
        <v>3667</v>
      </c>
      <c r="C559" t="s">
        <v>3668</v>
      </c>
      <c r="D559">
        <v>4</v>
      </c>
      <c r="E559" t="s">
        <v>3669</v>
      </c>
      <c r="F559" t="s">
        <v>3008</v>
      </c>
      <c r="G559" t="e">
        <f>-tiapine</f>
        <v>#NAME?</v>
      </c>
      <c r="H559" t="s">
        <v>840</v>
      </c>
      <c r="I559" t="e">
        <f>-tiapine</f>
        <v>#NAME?</v>
      </c>
      <c r="J559">
        <v>1996</v>
      </c>
      <c r="K559">
        <v>1997</v>
      </c>
      <c r="L559" t="s">
        <v>3670</v>
      </c>
      <c r="M559" t="s">
        <v>3671</v>
      </c>
      <c r="N559" t="s">
        <v>76</v>
      </c>
      <c r="O559" t="s">
        <v>32</v>
      </c>
      <c r="P559" t="s">
        <v>31</v>
      </c>
      <c r="Q559" t="s">
        <v>27</v>
      </c>
      <c r="R559" t="s">
        <v>35</v>
      </c>
      <c r="S559" t="s">
        <v>27</v>
      </c>
      <c r="T559" t="s">
        <v>31</v>
      </c>
      <c r="U559" t="s">
        <v>27</v>
      </c>
      <c r="V559" t="s">
        <v>27</v>
      </c>
      <c r="W559" t="s">
        <v>31</v>
      </c>
      <c r="X559" t="s">
        <v>47</v>
      </c>
      <c r="Y559" t="s">
        <v>3672</v>
      </c>
    </row>
    <row r="560" spans="1:25" x14ac:dyDescent="0.25">
      <c r="A560">
        <v>1381789</v>
      </c>
      <c r="B560" t="s">
        <v>3673</v>
      </c>
      <c r="C560" t="s">
        <v>3674</v>
      </c>
      <c r="D560">
        <v>4</v>
      </c>
      <c r="K560">
        <v>2003</v>
      </c>
      <c r="O560" t="s">
        <v>99</v>
      </c>
      <c r="P560" t="s">
        <v>27</v>
      </c>
      <c r="Q560" t="s">
        <v>27</v>
      </c>
      <c r="R560" t="s">
        <v>28</v>
      </c>
      <c r="S560" t="s">
        <v>27</v>
      </c>
      <c r="T560" t="s">
        <v>27</v>
      </c>
      <c r="U560" t="s">
        <v>31</v>
      </c>
      <c r="V560" t="s">
        <v>27</v>
      </c>
      <c r="W560" t="s">
        <v>27</v>
      </c>
      <c r="X560" t="s">
        <v>37</v>
      </c>
    </row>
    <row r="561" spans="1:25" x14ac:dyDescent="0.25">
      <c r="A561">
        <v>1380413</v>
      </c>
      <c r="B561" t="s">
        <v>3675</v>
      </c>
      <c r="C561" t="s">
        <v>3676</v>
      </c>
      <c r="D561">
        <v>4</v>
      </c>
      <c r="F561" t="s">
        <v>3677</v>
      </c>
      <c r="G561" t="e">
        <f>-ase</f>
        <v>#NAME?</v>
      </c>
      <c r="H561" t="s">
        <v>620</v>
      </c>
      <c r="I561" t="e">
        <f>-ase</f>
        <v>#NAME?</v>
      </c>
      <c r="K561">
        <v>1997</v>
      </c>
      <c r="L561" t="s">
        <v>3678</v>
      </c>
      <c r="M561" t="s">
        <v>3679</v>
      </c>
      <c r="O561" t="s">
        <v>621</v>
      </c>
      <c r="P561" t="s">
        <v>27</v>
      </c>
      <c r="Q561" t="s">
        <v>27</v>
      </c>
      <c r="R561" t="s">
        <v>28</v>
      </c>
      <c r="S561" t="s">
        <v>27</v>
      </c>
      <c r="T561" t="s">
        <v>27</v>
      </c>
      <c r="U561" t="s">
        <v>31</v>
      </c>
      <c r="V561" t="s">
        <v>27</v>
      </c>
      <c r="W561" t="s">
        <v>27</v>
      </c>
      <c r="X561" t="s">
        <v>47</v>
      </c>
    </row>
    <row r="562" spans="1:25" x14ac:dyDescent="0.25">
      <c r="A562">
        <v>1369605</v>
      </c>
      <c r="B562" t="s">
        <v>3680</v>
      </c>
      <c r="C562" t="s">
        <v>3681</v>
      </c>
      <c r="D562">
        <v>4</v>
      </c>
      <c r="E562" t="s">
        <v>3682</v>
      </c>
      <c r="F562" t="s">
        <v>3683</v>
      </c>
      <c r="J562">
        <v>2011</v>
      </c>
      <c r="K562">
        <v>2012</v>
      </c>
      <c r="O562" t="s">
        <v>32</v>
      </c>
      <c r="P562" t="s">
        <v>27</v>
      </c>
      <c r="Q562" t="s">
        <v>27</v>
      </c>
      <c r="R562" t="s">
        <v>35</v>
      </c>
      <c r="S562" t="s">
        <v>27</v>
      </c>
      <c r="T562" t="s">
        <v>31</v>
      </c>
      <c r="U562" t="s">
        <v>27</v>
      </c>
      <c r="V562" t="s">
        <v>27</v>
      </c>
      <c r="W562" t="s">
        <v>27</v>
      </c>
      <c r="X562" t="s">
        <v>47</v>
      </c>
      <c r="Y562" t="s">
        <v>3684</v>
      </c>
    </row>
    <row r="563" spans="1:25" x14ac:dyDescent="0.25">
      <c r="A563">
        <v>675386</v>
      </c>
      <c r="B563" t="s">
        <v>3685</v>
      </c>
      <c r="C563" t="s">
        <v>3686</v>
      </c>
      <c r="D563">
        <v>4</v>
      </c>
      <c r="F563" t="s">
        <v>3687</v>
      </c>
      <c r="K563">
        <v>1985</v>
      </c>
      <c r="O563" t="s">
        <v>37</v>
      </c>
      <c r="P563" t="s">
        <v>27</v>
      </c>
      <c r="Q563" t="s">
        <v>27</v>
      </c>
      <c r="R563" t="s">
        <v>28</v>
      </c>
      <c r="S563" t="s">
        <v>27</v>
      </c>
      <c r="T563" t="s">
        <v>27</v>
      </c>
      <c r="U563" t="s">
        <v>31</v>
      </c>
      <c r="V563" t="s">
        <v>27</v>
      </c>
      <c r="W563" t="s">
        <v>27</v>
      </c>
      <c r="X563" t="s">
        <v>172</v>
      </c>
    </row>
    <row r="564" spans="1:25" x14ac:dyDescent="0.25">
      <c r="A564">
        <v>675434</v>
      </c>
      <c r="B564" t="s">
        <v>3688</v>
      </c>
      <c r="C564" t="s">
        <v>3689</v>
      </c>
      <c r="D564">
        <v>4</v>
      </c>
      <c r="E564" t="s">
        <v>3690</v>
      </c>
      <c r="F564" t="s">
        <v>2618</v>
      </c>
      <c r="G564" t="e">
        <f>-stim</f>
        <v>#NAME?</v>
      </c>
      <c r="H564" t="s">
        <v>3691</v>
      </c>
      <c r="I564" t="s">
        <v>3692</v>
      </c>
      <c r="J564">
        <v>1990</v>
      </c>
      <c r="K564">
        <v>1991</v>
      </c>
      <c r="L564" t="s">
        <v>3693</v>
      </c>
      <c r="M564" t="s">
        <v>3694</v>
      </c>
      <c r="N564" t="s">
        <v>2905</v>
      </c>
      <c r="O564" t="s">
        <v>40</v>
      </c>
      <c r="P564" t="s">
        <v>27</v>
      </c>
      <c r="Q564" t="s">
        <v>27</v>
      </c>
      <c r="R564" t="s">
        <v>28</v>
      </c>
      <c r="S564" t="s">
        <v>27</v>
      </c>
      <c r="T564" t="s">
        <v>27</v>
      </c>
      <c r="U564" t="s">
        <v>31</v>
      </c>
      <c r="V564" t="s">
        <v>27</v>
      </c>
      <c r="W564" t="s">
        <v>27</v>
      </c>
      <c r="X564" t="s">
        <v>47</v>
      </c>
    </row>
    <row r="565" spans="1:25" x14ac:dyDescent="0.25">
      <c r="A565">
        <v>675435</v>
      </c>
      <c r="B565" t="s">
        <v>3695</v>
      </c>
      <c r="C565" t="s">
        <v>3696</v>
      </c>
      <c r="D565">
        <v>4</v>
      </c>
      <c r="F565" t="s">
        <v>2343</v>
      </c>
      <c r="G565" t="e">
        <f>-irudin</f>
        <v>#NAME?</v>
      </c>
      <c r="H565" t="s">
        <v>3697</v>
      </c>
      <c r="I565" t="e">
        <f>-irudin</f>
        <v>#NAME?</v>
      </c>
      <c r="K565">
        <v>1998</v>
      </c>
      <c r="L565" t="s">
        <v>3698</v>
      </c>
      <c r="M565" t="s">
        <v>3699</v>
      </c>
      <c r="O565" t="s">
        <v>40</v>
      </c>
      <c r="P565" t="s">
        <v>27</v>
      </c>
      <c r="Q565" t="s">
        <v>27</v>
      </c>
      <c r="R565" t="s">
        <v>28</v>
      </c>
      <c r="S565" t="s">
        <v>27</v>
      </c>
      <c r="T565" t="s">
        <v>27</v>
      </c>
      <c r="U565" t="s">
        <v>31</v>
      </c>
      <c r="V565" t="s">
        <v>27</v>
      </c>
      <c r="W565" t="s">
        <v>27</v>
      </c>
      <c r="X565" t="s">
        <v>47</v>
      </c>
    </row>
    <row r="566" spans="1:25" x14ac:dyDescent="0.25">
      <c r="A566">
        <v>675503</v>
      </c>
      <c r="B566" t="s">
        <v>3700</v>
      </c>
      <c r="C566" t="s">
        <v>3701</v>
      </c>
      <c r="D566">
        <v>4</v>
      </c>
      <c r="F566" t="s">
        <v>1242</v>
      </c>
      <c r="K566">
        <v>1979</v>
      </c>
      <c r="O566" t="s">
        <v>37</v>
      </c>
      <c r="P566" t="s">
        <v>27</v>
      </c>
      <c r="Q566" t="s">
        <v>27</v>
      </c>
      <c r="R566" t="s">
        <v>28</v>
      </c>
      <c r="S566" t="s">
        <v>27</v>
      </c>
      <c r="T566" t="s">
        <v>27</v>
      </c>
      <c r="U566" t="s">
        <v>31</v>
      </c>
      <c r="V566" t="s">
        <v>27</v>
      </c>
      <c r="W566" t="s">
        <v>27</v>
      </c>
      <c r="X566" t="s">
        <v>172</v>
      </c>
    </row>
    <row r="567" spans="1:25" x14ac:dyDescent="0.25">
      <c r="A567">
        <v>675536</v>
      </c>
      <c r="B567" t="s">
        <v>3702</v>
      </c>
      <c r="C567" t="s">
        <v>3703</v>
      </c>
      <c r="D567">
        <v>4</v>
      </c>
      <c r="F567" t="s">
        <v>338</v>
      </c>
      <c r="K567">
        <v>1982</v>
      </c>
      <c r="O567" t="s">
        <v>37</v>
      </c>
      <c r="P567" t="s">
        <v>27</v>
      </c>
      <c r="Q567" t="s">
        <v>27</v>
      </c>
      <c r="R567" t="s">
        <v>28</v>
      </c>
      <c r="S567" t="s">
        <v>27</v>
      </c>
      <c r="T567" t="s">
        <v>27</v>
      </c>
      <c r="U567" t="s">
        <v>31</v>
      </c>
      <c r="V567" t="s">
        <v>27</v>
      </c>
      <c r="W567" t="s">
        <v>27</v>
      </c>
      <c r="X567" t="s">
        <v>172</v>
      </c>
    </row>
    <row r="568" spans="1:25" x14ac:dyDescent="0.25">
      <c r="A568">
        <v>675778</v>
      </c>
      <c r="B568" t="s">
        <v>3704</v>
      </c>
      <c r="C568" t="s">
        <v>3705</v>
      </c>
      <c r="D568">
        <v>4</v>
      </c>
      <c r="E568" t="s">
        <v>3706</v>
      </c>
      <c r="F568" t="s">
        <v>1429</v>
      </c>
      <c r="G568" t="e">
        <f>-mab</f>
        <v>#NAME?</v>
      </c>
      <c r="H568" t="s">
        <v>98</v>
      </c>
      <c r="I568" t="e">
        <f>-mab</f>
        <v>#NAME?</v>
      </c>
      <c r="J568">
        <v>2004</v>
      </c>
      <c r="K568">
        <v>2006</v>
      </c>
      <c r="L568" t="s">
        <v>3707</v>
      </c>
      <c r="M568" t="s">
        <v>3708</v>
      </c>
      <c r="O568" t="s">
        <v>99</v>
      </c>
      <c r="P568" t="s">
        <v>27</v>
      </c>
      <c r="Q568" t="s">
        <v>27</v>
      </c>
      <c r="R568" t="s">
        <v>28</v>
      </c>
      <c r="S568" t="s">
        <v>27</v>
      </c>
      <c r="T568" t="s">
        <v>27</v>
      </c>
      <c r="U568" t="s">
        <v>31</v>
      </c>
      <c r="V568" t="s">
        <v>27</v>
      </c>
      <c r="W568" t="s">
        <v>31</v>
      </c>
      <c r="X568" t="s">
        <v>172</v>
      </c>
    </row>
    <row r="569" spans="1:25" x14ac:dyDescent="0.25">
      <c r="A569">
        <v>674793</v>
      </c>
      <c r="B569" t="s">
        <v>3709</v>
      </c>
      <c r="C569" t="s">
        <v>3710</v>
      </c>
      <c r="D569">
        <v>4</v>
      </c>
      <c r="F569" t="s">
        <v>3711</v>
      </c>
      <c r="K569">
        <v>1954</v>
      </c>
      <c r="N569" t="s">
        <v>215</v>
      </c>
      <c r="O569" t="s">
        <v>32</v>
      </c>
      <c r="P569" t="s">
        <v>27</v>
      </c>
      <c r="Q569" t="s">
        <v>27</v>
      </c>
      <c r="R569" t="s">
        <v>37</v>
      </c>
      <c r="S569" t="s">
        <v>27</v>
      </c>
      <c r="T569" t="s">
        <v>31</v>
      </c>
      <c r="U569" t="s">
        <v>27</v>
      </c>
      <c r="V569" t="s">
        <v>27</v>
      </c>
      <c r="W569" t="s">
        <v>27</v>
      </c>
      <c r="X569" t="s">
        <v>172</v>
      </c>
      <c r="Y569" t="s">
        <v>3712</v>
      </c>
    </row>
    <row r="570" spans="1:25" x14ac:dyDescent="0.25">
      <c r="A570">
        <v>72873</v>
      </c>
      <c r="B570" t="s">
        <v>3713</v>
      </c>
      <c r="C570" t="s">
        <v>3714</v>
      </c>
      <c r="D570">
        <v>4</v>
      </c>
      <c r="E570" t="s">
        <v>3715</v>
      </c>
      <c r="F570" t="s">
        <v>3716</v>
      </c>
      <c r="J570">
        <v>1981</v>
      </c>
      <c r="K570">
        <v>1983</v>
      </c>
      <c r="L570" t="s">
        <v>3717</v>
      </c>
      <c r="M570" t="s">
        <v>3718</v>
      </c>
      <c r="N570" t="s">
        <v>2232</v>
      </c>
      <c r="O570" t="s">
        <v>40</v>
      </c>
      <c r="P570" t="s">
        <v>27</v>
      </c>
      <c r="Q570" t="s">
        <v>27</v>
      </c>
      <c r="R570" t="s">
        <v>28</v>
      </c>
      <c r="S570" t="s">
        <v>27</v>
      </c>
      <c r="T570" t="s">
        <v>31</v>
      </c>
      <c r="U570" t="s">
        <v>31</v>
      </c>
      <c r="V570" t="s">
        <v>31</v>
      </c>
      <c r="W570" t="s">
        <v>31</v>
      </c>
      <c r="X570" t="s">
        <v>47</v>
      </c>
      <c r="Y570" t="s">
        <v>3719</v>
      </c>
    </row>
    <row r="571" spans="1:25" x14ac:dyDescent="0.25">
      <c r="A571">
        <v>675116</v>
      </c>
      <c r="B571" t="s">
        <v>3720</v>
      </c>
      <c r="C571" t="s">
        <v>3721</v>
      </c>
      <c r="D571">
        <v>4</v>
      </c>
      <c r="E571" t="s">
        <v>3722</v>
      </c>
      <c r="F571" t="s">
        <v>285</v>
      </c>
      <c r="G571" t="s">
        <v>949</v>
      </c>
      <c r="H571" t="s">
        <v>655</v>
      </c>
      <c r="I571" t="s">
        <v>949</v>
      </c>
      <c r="J571">
        <v>1963</v>
      </c>
      <c r="K571">
        <v>1982</v>
      </c>
      <c r="N571" t="s">
        <v>1717</v>
      </c>
      <c r="O571" t="s">
        <v>26</v>
      </c>
      <c r="P571" t="s">
        <v>27</v>
      </c>
      <c r="Q571" t="s">
        <v>27</v>
      </c>
      <c r="R571" t="s">
        <v>28</v>
      </c>
      <c r="S571" t="s">
        <v>27</v>
      </c>
      <c r="T571" t="s">
        <v>31</v>
      </c>
      <c r="U571" t="s">
        <v>27</v>
      </c>
      <c r="V571" t="s">
        <v>27</v>
      </c>
      <c r="W571" t="s">
        <v>27</v>
      </c>
      <c r="X571" t="s">
        <v>172</v>
      </c>
      <c r="Y571" t="s">
        <v>3723</v>
      </c>
    </row>
    <row r="572" spans="1:25" x14ac:dyDescent="0.25">
      <c r="A572">
        <v>189203</v>
      </c>
      <c r="B572" t="s">
        <v>3724</v>
      </c>
      <c r="C572" t="s">
        <v>3725</v>
      </c>
      <c r="D572">
        <v>4</v>
      </c>
      <c r="E572" t="s">
        <v>3726</v>
      </c>
      <c r="F572" t="s">
        <v>3727</v>
      </c>
      <c r="G572" t="e">
        <f>-pril</f>
        <v>#NAME?</v>
      </c>
      <c r="H572" t="s">
        <v>513</v>
      </c>
      <c r="I572" t="e">
        <f>-pril</f>
        <v>#NAME?</v>
      </c>
      <c r="J572">
        <v>1986</v>
      </c>
      <c r="K572">
        <v>1991</v>
      </c>
      <c r="L572" t="s">
        <v>3728</v>
      </c>
      <c r="M572" t="s">
        <v>3729</v>
      </c>
      <c r="N572" t="s">
        <v>516</v>
      </c>
      <c r="O572" t="s">
        <v>32</v>
      </c>
      <c r="P572" t="s">
        <v>31</v>
      </c>
      <c r="Q572" t="s">
        <v>27</v>
      </c>
      <c r="R572" t="s">
        <v>28</v>
      </c>
      <c r="S572" t="s">
        <v>31</v>
      </c>
      <c r="T572" t="s">
        <v>31</v>
      </c>
      <c r="U572" t="s">
        <v>27</v>
      </c>
      <c r="V572" t="s">
        <v>27</v>
      </c>
      <c r="W572" t="s">
        <v>31</v>
      </c>
      <c r="X572" t="s">
        <v>47</v>
      </c>
      <c r="Y572" t="s">
        <v>3730</v>
      </c>
    </row>
    <row r="573" spans="1:25" x14ac:dyDescent="0.25">
      <c r="A573">
        <v>675152</v>
      </c>
      <c r="B573" t="s">
        <v>3731</v>
      </c>
      <c r="C573" t="s">
        <v>3732</v>
      </c>
      <c r="D573">
        <v>4</v>
      </c>
      <c r="F573" t="s">
        <v>921</v>
      </c>
      <c r="K573">
        <v>1943</v>
      </c>
      <c r="L573" t="s">
        <v>3733</v>
      </c>
      <c r="M573" t="s">
        <v>3734</v>
      </c>
      <c r="N573" t="s">
        <v>873</v>
      </c>
      <c r="O573" t="s">
        <v>32</v>
      </c>
      <c r="P573" t="s">
        <v>31</v>
      </c>
      <c r="Q573" t="s">
        <v>27</v>
      </c>
      <c r="R573" t="s">
        <v>28</v>
      </c>
      <c r="S573" t="s">
        <v>27</v>
      </c>
      <c r="T573" t="s">
        <v>31</v>
      </c>
      <c r="U573" t="s">
        <v>27</v>
      </c>
      <c r="V573" t="s">
        <v>27</v>
      </c>
      <c r="W573" t="s">
        <v>31</v>
      </c>
      <c r="X573" t="s">
        <v>47</v>
      </c>
      <c r="Y573" t="s">
        <v>3735</v>
      </c>
    </row>
    <row r="574" spans="1:25" x14ac:dyDescent="0.25">
      <c r="A574">
        <v>675186</v>
      </c>
      <c r="B574" t="s">
        <v>3736</v>
      </c>
      <c r="C574" t="s">
        <v>3737</v>
      </c>
      <c r="D574">
        <v>4</v>
      </c>
      <c r="F574" t="s">
        <v>721</v>
      </c>
      <c r="G574" t="s">
        <v>416</v>
      </c>
      <c r="H574" t="s">
        <v>417</v>
      </c>
      <c r="I574" t="s">
        <v>416</v>
      </c>
      <c r="K574">
        <v>1943</v>
      </c>
      <c r="L574" t="s">
        <v>3738</v>
      </c>
      <c r="M574" t="s">
        <v>3739</v>
      </c>
      <c r="N574" t="s">
        <v>631</v>
      </c>
      <c r="O574" t="s">
        <v>32</v>
      </c>
      <c r="P574" t="s">
        <v>31</v>
      </c>
      <c r="Q574" t="s">
        <v>27</v>
      </c>
      <c r="R574" t="s">
        <v>33</v>
      </c>
      <c r="S574" t="s">
        <v>27</v>
      </c>
      <c r="T574" t="s">
        <v>31</v>
      </c>
      <c r="U574" t="s">
        <v>27</v>
      </c>
      <c r="V574" t="s">
        <v>27</v>
      </c>
      <c r="W574" t="s">
        <v>27</v>
      </c>
      <c r="X574" t="s">
        <v>47</v>
      </c>
      <c r="Y574" t="s">
        <v>3740</v>
      </c>
    </row>
    <row r="575" spans="1:25" x14ac:dyDescent="0.25">
      <c r="A575">
        <v>675178</v>
      </c>
      <c r="B575" t="s">
        <v>3741</v>
      </c>
      <c r="C575" t="s">
        <v>3742</v>
      </c>
      <c r="D575">
        <v>4</v>
      </c>
      <c r="F575" t="s">
        <v>266</v>
      </c>
      <c r="K575">
        <v>1982</v>
      </c>
      <c r="O575" t="s">
        <v>32</v>
      </c>
      <c r="P575" t="s">
        <v>31</v>
      </c>
      <c r="Q575" t="s">
        <v>27</v>
      </c>
      <c r="R575" t="s">
        <v>33</v>
      </c>
      <c r="S575" t="s">
        <v>27</v>
      </c>
      <c r="T575" t="s">
        <v>31</v>
      </c>
      <c r="U575" t="s">
        <v>27</v>
      </c>
      <c r="V575" t="s">
        <v>27</v>
      </c>
      <c r="W575" t="s">
        <v>27</v>
      </c>
      <c r="X575" t="s">
        <v>172</v>
      </c>
      <c r="Y575" t="s">
        <v>3743</v>
      </c>
    </row>
    <row r="576" spans="1:25" x14ac:dyDescent="0.25">
      <c r="A576">
        <v>675717</v>
      </c>
      <c r="B576" t="s">
        <v>3744</v>
      </c>
      <c r="C576" t="s">
        <v>3745</v>
      </c>
      <c r="D576">
        <v>4</v>
      </c>
      <c r="F576" t="s">
        <v>382</v>
      </c>
      <c r="G576" t="s">
        <v>844</v>
      </c>
      <c r="H576" t="s">
        <v>845</v>
      </c>
      <c r="I576" t="s">
        <v>844</v>
      </c>
      <c r="J576">
        <v>2005</v>
      </c>
      <c r="K576">
        <v>2008</v>
      </c>
      <c r="O576" t="s">
        <v>32</v>
      </c>
      <c r="P576" t="s">
        <v>31</v>
      </c>
      <c r="Q576" t="s">
        <v>27</v>
      </c>
      <c r="R576" t="s">
        <v>35</v>
      </c>
      <c r="S576" t="s">
        <v>27</v>
      </c>
      <c r="T576" t="s">
        <v>27</v>
      </c>
      <c r="U576" t="s">
        <v>31</v>
      </c>
      <c r="V576" t="s">
        <v>27</v>
      </c>
      <c r="W576" t="s">
        <v>27</v>
      </c>
      <c r="X576" t="s">
        <v>172</v>
      </c>
      <c r="Y576" t="s">
        <v>3746</v>
      </c>
    </row>
    <row r="577" spans="1:25" x14ac:dyDescent="0.25">
      <c r="A577">
        <v>1381729</v>
      </c>
      <c r="B577" t="s">
        <v>3747</v>
      </c>
      <c r="C577" t="s">
        <v>3748</v>
      </c>
      <c r="D577">
        <v>4</v>
      </c>
      <c r="E577" t="s">
        <v>3749</v>
      </c>
      <c r="K577">
        <v>1996</v>
      </c>
      <c r="O577" t="s">
        <v>99</v>
      </c>
      <c r="P577" t="s">
        <v>27</v>
      </c>
      <c r="Q577" t="s">
        <v>27</v>
      </c>
      <c r="R577" t="s">
        <v>28</v>
      </c>
      <c r="S577" t="s">
        <v>27</v>
      </c>
      <c r="T577" t="s">
        <v>27</v>
      </c>
      <c r="U577" t="s">
        <v>31</v>
      </c>
      <c r="V577" t="s">
        <v>27</v>
      </c>
      <c r="W577" t="s">
        <v>27</v>
      </c>
      <c r="X577" t="s">
        <v>37</v>
      </c>
    </row>
    <row r="578" spans="1:25" x14ac:dyDescent="0.25">
      <c r="A578">
        <v>1336998</v>
      </c>
      <c r="B578" t="s">
        <v>3751</v>
      </c>
      <c r="C578" t="s">
        <v>3752</v>
      </c>
      <c r="D578">
        <v>4</v>
      </c>
      <c r="F578" t="s">
        <v>3753</v>
      </c>
      <c r="K578">
        <v>1981</v>
      </c>
      <c r="L578" t="s">
        <v>3754</v>
      </c>
      <c r="M578" t="s">
        <v>3755</v>
      </c>
      <c r="N578" t="s">
        <v>3756</v>
      </c>
      <c r="O578" t="s">
        <v>36</v>
      </c>
      <c r="P578" t="s">
        <v>27</v>
      </c>
      <c r="Q578" t="s">
        <v>27</v>
      </c>
      <c r="R578" t="s">
        <v>37</v>
      </c>
      <c r="S578" t="s">
        <v>27</v>
      </c>
      <c r="T578" t="s">
        <v>31</v>
      </c>
      <c r="U578" t="s">
        <v>31</v>
      </c>
      <c r="V578" t="s">
        <v>27</v>
      </c>
      <c r="W578" t="s">
        <v>27</v>
      </c>
      <c r="X578" t="s">
        <v>47</v>
      </c>
      <c r="Y578" t="s">
        <v>3757</v>
      </c>
    </row>
    <row r="579" spans="1:25" x14ac:dyDescent="0.25">
      <c r="A579">
        <v>57833</v>
      </c>
      <c r="B579" t="s">
        <v>3758</v>
      </c>
      <c r="C579" t="s">
        <v>3759</v>
      </c>
      <c r="D579">
        <v>4</v>
      </c>
      <c r="F579" t="s">
        <v>3760</v>
      </c>
      <c r="K579">
        <v>1982</v>
      </c>
      <c r="L579" t="s">
        <v>3761</v>
      </c>
      <c r="M579" t="s">
        <v>3762</v>
      </c>
      <c r="N579" t="s">
        <v>3763</v>
      </c>
      <c r="O579" t="s">
        <v>32</v>
      </c>
      <c r="P579" t="s">
        <v>31</v>
      </c>
      <c r="Q579" t="s">
        <v>27</v>
      </c>
      <c r="R579" t="s">
        <v>33</v>
      </c>
      <c r="S579" t="s">
        <v>27</v>
      </c>
      <c r="T579" t="s">
        <v>31</v>
      </c>
      <c r="U579" t="s">
        <v>27</v>
      </c>
      <c r="V579" t="s">
        <v>27</v>
      </c>
      <c r="W579" t="s">
        <v>27</v>
      </c>
      <c r="X579" t="s">
        <v>172</v>
      </c>
      <c r="Y579" t="s">
        <v>3764</v>
      </c>
    </row>
    <row r="580" spans="1:25" x14ac:dyDescent="0.25">
      <c r="A580">
        <v>675534</v>
      </c>
      <c r="B580" t="s">
        <v>3765</v>
      </c>
      <c r="C580" t="s">
        <v>3766</v>
      </c>
      <c r="D580">
        <v>4</v>
      </c>
      <c r="F580" t="s">
        <v>3767</v>
      </c>
      <c r="J580">
        <v>1983</v>
      </c>
      <c r="K580">
        <v>1982</v>
      </c>
      <c r="L580" t="s">
        <v>3768</v>
      </c>
      <c r="M580" t="s">
        <v>3769</v>
      </c>
      <c r="N580" t="s">
        <v>118</v>
      </c>
      <c r="O580" t="s">
        <v>37</v>
      </c>
      <c r="P580" t="s">
        <v>27</v>
      </c>
      <c r="Q580" t="s">
        <v>27</v>
      </c>
      <c r="R580" t="s">
        <v>28</v>
      </c>
      <c r="S580" t="s">
        <v>27</v>
      </c>
      <c r="T580" t="s">
        <v>27</v>
      </c>
      <c r="U580" t="s">
        <v>31</v>
      </c>
      <c r="V580" t="s">
        <v>31</v>
      </c>
      <c r="W580" t="s">
        <v>27</v>
      </c>
      <c r="X580" t="s">
        <v>580</v>
      </c>
    </row>
    <row r="581" spans="1:25" x14ac:dyDescent="0.25">
      <c r="A581">
        <v>675554</v>
      </c>
      <c r="B581" t="s">
        <v>3770</v>
      </c>
      <c r="C581" t="s">
        <v>3771</v>
      </c>
      <c r="D581">
        <v>4</v>
      </c>
      <c r="E581" t="s">
        <v>3772</v>
      </c>
      <c r="F581" t="s">
        <v>2343</v>
      </c>
      <c r="J581">
        <v>1968</v>
      </c>
      <c r="K581">
        <v>1993</v>
      </c>
      <c r="L581" t="s">
        <v>3773</v>
      </c>
      <c r="M581" t="s">
        <v>3774</v>
      </c>
      <c r="N581" t="s">
        <v>3775</v>
      </c>
      <c r="O581" t="s">
        <v>37</v>
      </c>
      <c r="P581" t="s">
        <v>27</v>
      </c>
      <c r="Q581" t="s">
        <v>27</v>
      </c>
      <c r="R581" t="s">
        <v>28</v>
      </c>
      <c r="S581" t="s">
        <v>27</v>
      </c>
      <c r="T581" t="s">
        <v>27</v>
      </c>
      <c r="U581" t="s">
        <v>31</v>
      </c>
      <c r="V581" t="s">
        <v>27</v>
      </c>
      <c r="W581" t="s">
        <v>27</v>
      </c>
      <c r="X581" t="s">
        <v>172</v>
      </c>
    </row>
    <row r="582" spans="1:25" x14ac:dyDescent="0.25">
      <c r="A582">
        <v>675772</v>
      </c>
      <c r="B582" t="s">
        <v>3776</v>
      </c>
      <c r="C582" t="s">
        <v>3777</v>
      </c>
      <c r="D582">
        <v>4</v>
      </c>
      <c r="G582" t="e">
        <f>-ermin</f>
        <v>#NAME?</v>
      </c>
      <c r="H582" t="s">
        <v>769</v>
      </c>
      <c r="I582" t="s">
        <v>770</v>
      </c>
      <c r="J582">
        <v>2002</v>
      </c>
      <c r="K582">
        <v>2005</v>
      </c>
      <c r="L582" t="s">
        <v>3778</v>
      </c>
      <c r="M582" t="s">
        <v>3779</v>
      </c>
      <c r="O582" t="s">
        <v>40</v>
      </c>
      <c r="P582" t="s">
        <v>27</v>
      </c>
      <c r="Q582" t="s">
        <v>27</v>
      </c>
      <c r="R582" t="s">
        <v>28</v>
      </c>
      <c r="S582" t="s">
        <v>27</v>
      </c>
      <c r="T582" t="s">
        <v>27</v>
      </c>
      <c r="U582" t="s">
        <v>31</v>
      </c>
      <c r="V582" t="s">
        <v>27</v>
      </c>
      <c r="W582" t="s">
        <v>27</v>
      </c>
      <c r="X582" t="s">
        <v>172</v>
      </c>
    </row>
    <row r="583" spans="1:25" x14ac:dyDescent="0.25">
      <c r="A583">
        <v>675773</v>
      </c>
      <c r="B583" t="s">
        <v>3780</v>
      </c>
      <c r="C583" t="s">
        <v>3781</v>
      </c>
      <c r="D583">
        <v>4</v>
      </c>
      <c r="G583" t="e">
        <f>-ase</f>
        <v>#NAME?</v>
      </c>
      <c r="H583" t="s">
        <v>620</v>
      </c>
      <c r="I583" t="e">
        <f>-ase</f>
        <v>#NAME?</v>
      </c>
      <c r="J583">
        <v>2004</v>
      </c>
      <c r="K583">
        <v>2005</v>
      </c>
      <c r="L583" t="s">
        <v>3782</v>
      </c>
      <c r="M583" t="s">
        <v>3783</v>
      </c>
      <c r="O583" t="s">
        <v>621</v>
      </c>
      <c r="P583" t="s">
        <v>27</v>
      </c>
      <c r="Q583" t="s">
        <v>27</v>
      </c>
      <c r="R583" t="s">
        <v>28</v>
      </c>
      <c r="S583" t="s">
        <v>27</v>
      </c>
      <c r="T583" t="s">
        <v>27</v>
      </c>
      <c r="U583" t="s">
        <v>31</v>
      </c>
      <c r="V583" t="s">
        <v>27</v>
      </c>
      <c r="W583" t="s">
        <v>27</v>
      </c>
      <c r="X583" t="s">
        <v>172</v>
      </c>
    </row>
    <row r="584" spans="1:25" x14ac:dyDescent="0.25">
      <c r="A584">
        <v>1382999</v>
      </c>
      <c r="B584" t="s">
        <v>3784</v>
      </c>
      <c r="C584" t="s">
        <v>3785</v>
      </c>
      <c r="D584">
        <v>4</v>
      </c>
      <c r="F584" t="s">
        <v>3786</v>
      </c>
      <c r="L584" t="s">
        <v>3787</v>
      </c>
      <c r="M584" t="s">
        <v>3788</v>
      </c>
      <c r="N584" t="s">
        <v>293</v>
      </c>
      <c r="O584" t="s">
        <v>36</v>
      </c>
      <c r="P584" t="s">
        <v>27</v>
      </c>
      <c r="Q584" t="s">
        <v>27</v>
      </c>
      <c r="R584" t="s">
        <v>37</v>
      </c>
      <c r="S584" t="s">
        <v>27</v>
      </c>
      <c r="T584" t="s">
        <v>27</v>
      </c>
      <c r="U584" t="s">
        <v>31</v>
      </c>
      <c r="V584" t="s">
        <v>27</v>
      </c>
      <c r="W584" t="s">
        <v>27</v>
      </c>
      <c r="X584" t="s">
        <v>47</v>
      </c>
    </row>
    <row r="585" spans="1:25" x14ac:dyDescent="0.25">
      <c r="A585">
        <v>860</v>
      </c>
      <c r="B585" t="s">
        <v>3789</v>
      </c>
      <c r="C585" t="s">
        <v>3790</v>
      </c>
      <c r="D585">
        <v>4</v>
      </c>
      <c r="F585" t="s">
        <v>3791</v>
      </c>
      <c r="G585" t="s">
        <v>949</v>
      </c>
      <c r="H585" t="s">
        <v>655</v>
      </c>
      <c r="I585" t="s">
        <v>949</v>
      </c>
      <c r="K585">
        <v>1973</v>
      </c>
      <c r="L585" t="s">
        <v>3792</v>
      </c>
      <c r="M585" t="s">
        <v>3793</v>
      </c>
      <c r="N585" t="s">
        <v>1717</v>
      </c>
      <c r="O585" t="s">
        <v>32</v>
      </c>
      <c r="P585" t="s">
        <v>27</v>
      </c>
      <c r="Q585" t="s">
        <v>27</v>
      </c>
      <c r="R585" t="s">
        <v>35</v>
      </c>
      <c r="S585" t="s">
        <v>27</v>
      </c>
      <c r="T585" t="s">
        <v>31</v>
      </c>
      <c r="U585" t="s">
        <v>31</v>
      </c>
      <c r="V585" t="s">
        <v>31</v>
      </c>
      <c r="W585" t="s">
        <v>27</v>
      </c>
      <c r="X585" t="s">
        <v>172</v>
      </c>
      <c r="Y585" t="s">
        <v>3794</v>
      </c>
    </row>
    <row r="586" spans="1:25" x14ac:dyDescent="0.25">
      <c r="A586">
        <v>99389</v>
      </c>
      <c r="B586" t="s">
        <v>3795</v>
      </c>
      <c r="C586" t="s">
        <v>3796</v>
      </c>
      <c r="D586">
        <v>4</v>
      </c>
      <c r="F586" t="s">
        <v>3797</v>
      </c>
      <c r="G586" t="e">
        <f>-bamate</f>
        <v>#NAME?</v>
      </c>
      <c r="H586" t="s">
        <v>2552</v>
      </c>
      <c r="I586" t="e">
        <f>-bamate</f>
        <v>#NAME?</v>
      </c>
      <c r="K586">
        <v>1955</v>
      </c>
      <c r="L586" t="s">
        <v>3798</v>
      </c>
      <c r="M586" t="s">
        <v>3799</v>
      </c>
      <c r="N586" t="s">
        <v>125</v>
      </c>
      <c r="O586" t="s">
        <v>32</v>
      </c>
      <c r="P586" t="s">
        <v>31</v>
      </c>
      <c r="Q586" t="s">
        <v>27</v>
      </c>
      <c r="R586" t="s">
        <v>35</v>
      </c>
      <c r="S586" t="s">
        <v>27</v>
      </c>
      <c r="T586" t="s">
        <v>31</v>
      </c>
      <c r="U586" t="s">
        <v>27</v>
      </c>
      <c r="V586" t="s">
        <v>27</v>
      </c>
      <c r="W586" t="s">
        <v>27</v>
      </c>
      <c r="X586" t="s">
        <v>47</v>
      </c>
      <c r="Y586" t="s">
        <v>3800</v>
      </c>
    </row>
    <row r="587" spans="1:25" x14ac:dyDescent="0.25">
      <c r="A587">
        <v>377718</v>
      </c>
      <c r="B587" t="s">
        <v>3801</v>
      </c>
      <c r="C587" t="s">
        <v>3802</v>
      </c>
      <c r="D587">
        <v>4</v>
      </c>
      <c r="F587" t="s">
        <v>3803</v>
      </c>
      <c r="G587" t="s">
        <v>1907</v>
      </c>
      <c r="H587" t="s">
        <v>1908</v>
      </c>
      <c r="I587" t="s">
        <v>1907</v>
      </c>
      <c r="K587">
        <v>1956</v>
      </c>
      <c r="L587" t="s">
        <v>3804</v>
      </c>
      <c r="M587" t="s">
        <v>3805</v>
      </c>
      <c r="N587" t="s">
        <v>924</v>
      </c>
      <c r="O587" t="s">
        <v>26</v>
      </c>
      <c r="P587" t="s">
        <v>31</v>
      </c>
      <c r="Q587" t="s">
        <v>27</v>
      </c>
      <c r="R587" t="s">
        <v>28</v>
      </c>
      <c r="S587" t="s">
        <v>27</v>
      </c>
      <c r="T587" t="s">
        <v>31</v>
      </c>
      <c r="U587" t="s">
        <v>27</v>
      </c>
      <c r="V587" t="s">
        <v>27</v>
      </c>
      <c r="W587" t="s">
        <v>27</v>
      </c>
      <c r="X587" t="s">
        <v>47</v>
      </c>
      <c r="Y587" t="s">
        <v>3806</v>
      </c>
    </row>
    <row r="588" spans="1:25" x14ac:dyDescent="0.25">
      <c r="A588">
        <v>674321</v>
      </c>
      <c r="B588" t="s">
        <v>3807</v>
      </c>
      <c r="C588" t="s">
        <v>3808</v>
      </c>
      <c r="D588">
        <v>4</v>
      </c>
      <c r="F588" t="s">
        <v>3809</v>
      </c>
      <c r="J588">
        <v>1972</v>
      </c>
      <c r="K588">
        <v>1984</v>
      </c>
      <c r="L588" t="s">
        <v>3810</v>
      </c>
      <c r="M588" t="s">
        <v>3811</v>
      </c>
      <c r="N588" t="s">
        <v>252</v>
      </c>
      <c r="O588" t="s">
        <v>32</v>
      </c>
      <c r="P588" t="s">
        <v>31</v>
      </c>
      <c r="Q588" t="s">
        <v>27</v>
      </c>
      <c r="R588" t="s">
        <v>35</v>
      </c>
      <c r="S588" t="s">
        <v>27</v>
      </c>
      <c r="T588" t="s">
        <v>27</v>
      </c>
      <c r="U588" t="s">
        <v>27</v>
      </c>
      <c r="V588" t="s">
        <v>31</v>
      </c>
      <c r="W588" t="s">
        <v>27</v>
      </c>
      <c r="X588" t="s">
        <v>47</v>
      </c>
      <c r="Y588" t="s">
        <v>3812</v>
      </c>
    </row>
    <row r="589" spans="1:25" x14ac:dyDescent="0.25">
      <c r="A589">
        <v>209829</v>
      </c>
      <c r="B589" t="s">
        <v>3813</v>
      </c>
      <c r="C589" t="s">
        <v>3814</v>
      </c>
      <c r="D589">
        <v>4</v>
      </c>
      <c r="E589" t="s">
        <v>3815</v>
      </c>
      <c r="F589" t="s">
        <v>500</v>
      </c>
      <c r="J589">
        <v>1965</v>
      </c>
      <c r="K589">
        <v>1967</v>
      </c>
      <c r="L589" t="s">
        <v>3816</v>
      </c>
      <c r="M589" t="s">
        <v>3817</v>
      </c>
      <c r="N589" t="s">
        <v>76</v>
      </c>
      <c r="O589" t="s">
        <v>32</v>
      </c>
      <c r="P589" t="s">
        <v>31</v>
      </c>
      <c r="Q589" t="s">
        <v>27</v>
      </c>
      <c r="R589" t="s">
        <v>35</v>
      </c>
      <c r="S589" t="s">
        <v>27</v>
      </c>
      <c r="T589" t="s">
        <v>31</v>
      </c>
      <c r="U589" t="s">
        <v>31</v>
      </c>
      <c r="V589" t="s">
        <v>27</v>
      </c>
      <c r="W589" t="s">
        <v>31</v>
      </c>
      <c r="X589" t="s">
        <v>47</v>
      </c>
      <c r="Y589" t="s">
        <v>3818</v>
      </c>
    </row>
    <row r="590" spans="1:25" x14ac:dyDescent="0.25">
      <c r="A590">
        <v>152751</v>
      </c>
      <c r="B590" t="s">
        <v>3819</v>
      </c>
      <c r="C590" t="s">
        <v>3820</v>
      </c>
      <c r="D590">
        <v>4</v>
      </c>
      <c r="E590" t="s">
        <v>3821</v>
      </c>
      <c r="F590" t="s">
        <v>3822</v>
      </c>
      <c r="G590" t="e">
        <f>-peridol</f>
        <v>#NAME?</v>
      </c>
      <c r="H590" t="s">
        <v>138</v>
      </c>
      <c r="I590" t="e">
        <f>-peridol</f>
        <v>#NAME?</v>
      </c>
      <c r="J590">
        <v>1963</v>
      </c>
      <c r="K590">
        <v>1970</v>
      </c>
      <c r="L590" t="s">
        <v>3823</v>
      </c>
      <c r="M590" t="s">
        <v>3824</v>
      </c>
      <c r="N590" t="s">
        <v>76</v>
      </c>
      <c r="O590" t="s">
        <v>32</v>
      </c>
      <c r="P590" t="s">
        <v>31</v>
      </c>
      <c r="Q590" t="s">
        <v>27</v>
      </c>
      <c r="R590" t="s">
        <v>35</v>
      </c>
      <c r="S590" t="s">
        <v>27</v>
      </c>
      <c r="T590" t="s">
        <v>27</v>
      </c>
      <c r="U590" t="s">
        <v>31</v>
      </c>
      <c r="V590" t="s">
        <v>27</v>
      </c>
      <c r="W590" t="s">
        <v>31</v>
      </c>
      <c r="X590" t="s">
        <v>47</v>
      </c>
      <c r="Y590" t="s">
        <v>3825</v>
      </c>
    </row>
    <row r="591" spans="1:25" x14ac:dyDescent="0.25">
      <c r="A591">
        <v>78759</v>
      </c>
      <c r="B591" t="s">
        <v>3826</v>
      </c>
      <c r="C591" t="s">
        <v>3827</v>
      </c>
      <c r="D591">
        <v>4</v>
      </c>
      <c r="F591" t="s">
        <v>3828</v>
      </c>
      <c r="G591" t="e">
        <f>-rubicin</f>
        <v>#NAME?</v>
      </c>
      <c r="H591" t="s">
        <v>626</v>
      </c>
      <c r="I591" t="e">
        <f>-rubicin</f>
        <v>#NAME?</v>
      </c>
      <c r="J591">
        <v>1973</v>
      </c>
      <c r="K591">
        <v>1974</v>
      </c>
      <c r="L591" t="s">
        <v>3829</v>
      </c>
      <c r="M591" t="s">
        <v>3830</v>
      </c>
      <c r="N591" t="s">
        <v>167</v>
      </c>
      <c r="O591" t="s">
        <v>26</v>
      </c>
      <c r="P591" t="s">
        <v>27</v>
      </c>
      <c r="Q591" t="s">
        <v>27</v>
      </c>
      <c r="R591" t="s">
        <v>28</v>
      </c>
      <c r="S591" t="s">
        <v>27</v>
      </c>
      <c r="T591" t="s">
        <v>27</v>
      </c>
      <c r="U591" t="s">
        <v>31</v>
      </c>
      <c r="V591" t="s">
        <v>27</v>
      </c>
      <c r="W591" t="s">
        <v>31</v>
      </c>
      <c r="X591" t="s">
        <v>47</v>
      </c>
      <c r="Y591" t="s">
        <v>3831</v>
      </c>
    </row>
    <row r="592" spans="1:25" x14ac:dyDescent="0.25">
      <c r="A592">
        <v>597282</v>
      </c>
      <c r="B592" t="s">
        <v>3832</v>
      </c>
      <c r="C592" t="s">
        <v>3833</v>
      </c>
      <c r="D592">
        <v>4</v>
      </c>
      <c r="F592" t="s">
        <v>1195</v>
      </c>
      <c r="K592">
        <v>2006</v>
      </c>
      <c r="N592" t="s">
        <v>3834</v>
      </c>
      <c r="O592" t="s">
        <v>32</v>
      </c>
      <c r="P592" t="s">
        <v>27</v>
      </c>
      <c r="Q592" t="s">
        <v>27</v>
      </c>
      <c r="R592" t="s">
        <v>37</v>
      </c>
      <c r="S592" t="s">
        <v>27</v>
      </c>
      <c r="T592" t="s">
        <v>31</v>
      </c>
      <c r="U592" t="s">
        <v>27</v>
      </c>
      <c r="V592" t="s">
        <v>27</v>
      </c>
      <c r="W592" t="s">
        <v>27</v>
      </c>
      <c r="X592" t="s">
        <v>47</v>
      </c>
      <c r="Y592" t="s">
        <v>3835</v>
      </c>
    </row>
    <row r="593" spans="1:25" x14ac:dyDescent="0.25">
      <c r="A593">
        <v>675209</v>
      </c>
      <c r="B593" t="s">
        <v>3836</v>
      </c>
      <c r="C593" t="s">
        <v>3837</v>
      </c>
      <c r="D593">
        <v>4</v>
      </c>
      <c r="E593" t="s">
        <v>3838</v>
      </c>
      <c r="F593" t="s">
        <v>266</v>
      </c>
      <c r="G593" t="e">
        <f>-trexed</f>
        <v>#NAME?</v>
      </c>
      <c r="H593" t="s">
        <v>244</v>
      </c>
      <c r="I593" t="e">
        <f>-trexed</f>
        <v>#NAME?</v>
      </c>
      <c r="J593">
        <v>1997</v>
      </c>
      <c r="K593">
        <v>2004</v>
      </c>
      <c r="L593" t="s">
        <v>3839</v>
      </c>
      <c r="M593" t="s">
        <v>3840</v>
      </c>
      <c r="N593" t="s">
        <v>3841</v>
      </c>
      <c r="O593" t="s">
        <v>32</v>
      </c>
      <c r="P593" t="s">
        <v>27</v>
      </c>
      <c r="Q593" t="s">
        <v>27</v>
      </c>
      <c r="R593" t="s">
        <v>28</v>
      </c>
      <c r="S593" t="s">
        <v>27</v>
      </c>
      <c r="T593" t="s">
        <v>27</v>
      </c>
      <c r="U593" t="s">
        <v>31</v>
      </c>
      <c r="V593" t="s">
        <v>27</v>
      </c>
      <c r="W593" t="s">
        <v>27</v>
      </c>
      <c r="X593" t="s">
        <v>47</v>
      </c>
      <c r="Y593" t="s">
        <v>3842</v>
      </c>
    </row>
    <row r="594" spans="1:25" x14ac:dyDescent="0.25">
      <c r="A594">
        <v>558106</v>
      </c>
      <c r="B594" t="s">
        <v>3843</v>
      </c>
      <c r="C594" t="s">
        <v>3844</v>
      </c>
      <c r="D594">
        <v>4</v>
      </c>
      <c r="E594" t="s">
        <v>3845</v>
      </c>
      <c r="F594" t="s">
        <v>3846</v>
      </c>
      <c r="G594" t="s">
        <v>85</v>
      </c>
      <c r="H594" t="s">
        <v>86</v>
      </c>
      <c r="I594" t="s">
        <v>85</v>
      </c>
      <c r="J594">
        <v>1979</v>
      </c>
      <c r="K594">
        <v>1981</v>
      </c>
      <c r="L594" t="s">
        <v>3847</v>
      </c>
      <c r="M594" t="s">
        <v>3848</v>
      </c>
      <c r="N594" t="s">
        <v>84</v>
      </c>
      <c r="O594" t="s">
        <v>26</v>
      </c>
      <c r="P594" t="s">
        <v>27</v>
      </c>
      <c r="Q594" t="s">
        <v>27</v>
      </c>
      <c r="R594" t="s">
        <v>28</v>
      </c>
      <c r="S594" t="s">
        <v>27</v>
      </c>
      <c r="T594" t="s">
        <v>27</v>
      </c>
      <c r="U594" t="s">
        <v>31</v>
      </c>
      <c r="V594" t="s">
        <v>27</v>
      </c>
      <c r="W594" t="s">
        <v>27</v>
      </c>
      <c r="X594" t="s">
        <v>47</v>
      </c>
      <c r="Y594" t="s">
        <v>3849</v>
      </c>
    </row>
    <row r="595" spans="1:25" x14ac:dyDescent="0.25">
      <c r="A595">
        <v>2408</v>
      </c>
      <c r="B595" t="s">
        <v>3850</v>
      </c>
      <c r="C595" t="s">
        <v>3851</v>
      </c>
      <c r="D595">
        <v>4</v>
      </c>
      <c r="F595" t="s">
        <v>1008</v>
      </c>
      <c r="K595">
        <v>1982</v>
      </c>
      <c r="L595" t="s">
        <v>3852</v>
      </c>
      <c r="M595" t="s">
        <v>3853</v>
      </c>
      <c r="O595" t="s">
        <v>32</v>
      </c>
      <c r="P595" t="s">
        <v>31</v>
      </c>
      <c r="Q595" t="s">
        <v>27</v>
      </c>
      <c r="R595" t="s">
        <v>35</v>
      </c>
      <c r="S595" t="s">
        <v>27</v>
      </c>
      <c r="T595" t="s">
        <v>31</v>
      </c>
      <c r="U595" t="s">
        <v>27</v>
      </c>
      <c r="V595" t="s">
        <v>27</v>
      </c>
      <c r="W595" t="s">
        <v>27</v>
      </c>
      <c r="X595" t="s">
        <v>172</v>
      </c>
      <c r="Y595" t="s">
        <v>3854</v>
      </c>
    </row>
    <row r="596" spans="1:25" x14ac:dyDescent="0.25">
      <c r="A596">
        <v>5528</v>
      </c>
      <c r="B596" t="s">
        <v>3855</v>
      </c>
      <c r="C596" t="s">
        <v>3856</v>
      </c>
      <c r="D596">
        <v>4</v>
      </c>
      <c r="E596" t="s">
        <v>3857</v>
      </c>
      <c r="F596" t="s">
        <v>3858</v>
      </c>
      <c r="G596" t="e">
        <f>-alol</f>
        <v>#NAME?</v>
      </c>
      <c r="H596" t="s">
        <v>485</v>
      </c>
      <c r="I596" t="e">
        <f>-alol</f>
        <v>#NAME?</v>
      </c>
      <c r="J596">
        <v>1967</v>
      </c>
      <c r="K596">
        <v>1992</v>
      </c>
      <c r="L596" t="s">
        <v>3859</v>
      </c>
      <c r="M596" t="s">
        <v>3860</v>
      </c>
      <c r="N596" t="s">
        <v>88</v>
      </c>
      <c r="O596" t="s">
        <v>32</v>
      </c>
      <c r="P596" t="s">
        <v>31</v>
      </c>
      <c r="Q596" t="s">
        <v>27</v>
      </c>
      <c r="R596" t="s">
        <v>33</v>
      </c>
      <c r="S596" t="s">
        <v>27</v>
      </c>
      <c r="T596" t="s">
        <v>31</v>
      </c>
      <c r="U596" t="s">
        <v>31</v>
      </c>
      <c r="V596" t="s">
        <v>27</v>
      </c>
      <c r="W596" t="s">
        <v>31</v>
      </c>
      <c r="X596" t="s">
        <v>47</v>
      </c>
      <c r="Y596" t="s">
        <v>3861</v>
      </c>
    </row>
    <row r="597" spans="1:25" x14ac:dyDescent="0.25">
      <c r="A597">
        <v>646449</v>
      </c>
      <c r="B597" t="s">
        <v>3862</v>
      </c>
      <c r="C597" t="s">
        <v>3863</v>
      </c>
      <c r="D597">
        <v>4</v>
      </c>
      <c r="F597" t="s">
        <v>3864</v>
      </c>
      <c r="G597" t="s">
        <v>3865</v>
      </c>
      <c r="H597" t="s">
        <v>3866</v>
      </c>
      <c r="I597" t="s">
        <v>3865</v>
      </c>
      <c r="J597">
        <v>1963</v>
      </c>
      <c r="L597" t="s">
        <v>3867</v>
      </c>
      <c r="M597" t="s">
        <v>3868</v>
      </c>
      <c r="N597" t="s">
        <v>3869</v>
      </c>
      <c r="O597" t="s">
        <v>32</v>
      </c>
      <c r="P597" t="s">
        <v>27</v>
      </c>
      <c r="Q597" t="s">
        <v>27</v>
      </c>
      <c r="R597" t="s">
        <v>35</v>
      </c>
      <c r="S597" t="s">
        <v>27</v>
      </c>
      <c r="T597" t="s">
        <v>27</v>
      </c>
      <c r="U597" t="s">
        <v>31</v>
      </c>
      <c r="V597" t="s">
        <v>31</v>
      </c>
      <c r="W597" t="s">
        <v>27</v>
      </c>
      <c r="X597" t="s">
        <v>47</v>
      </c>
      <c r="Y597" t="s">
        <v>3870</v>
      </c>
    </row>
    <row r="598" spans="1:25" x14ac:dyDescent="0.25">
      <c r="A598">
        <v>429174</v>
      </c>
      <c r="B598" t="s">
        <v>3871</v>
      </c>
      <c r="C598" t="s">
        <v>3872</v>
      </c>
      <c r="D598">
        <v>4</v>
      </c>
      <c r="E598" t="s">
        <v>3873</v>
      </c>
      <c r="F598" t="s">
        <v>3874</v>
      </c>
      <c r="G598" t="s">
        <v>635</v>
      </c>
      <c r="H598" t="s">
        <v>636</v>
      </c>
      <c r="I598" t="s">
        <v>635</v>
      </c>
      <c r="J598">
        <v>1990</v>
      </c>
      <c r="K598">
        <v>1992</v>
      </c>
      <c r="L598" t="s">
        <v>3875</v>
      </c>
      <c r="M598" t="s">
        <v>3876</v>
      </c>
      <c r="N598" t="s">
        <v>198</v>
      </c>
      <c r="O598" t="s">
        <v>26</v>
      </c>
      <c r="P598" t="s">
        <v>27</v>
      </c>
      <c r="Q598" t="s">
        <v>27</v>
      </c>
      <c r="R598" t="s">
        <v>28</v>
      </c>
      <c r="S598" t="s">
        <v>27</v>
      </c>
      <c r="T598" t="s">
        <v>31</v>
      </c>
      <c r="U598" t="s">
        <v>27</v>
      </c>
      <c r="V598" t="s">
        <v>27</v>
      </c>
      <c r="W598" t="s">
        <v>27</v>
      </c>
      <c r="X598" t="s">
        <v>47</v>
      </c>
      <c r="Y598" t="s">
        <v>3877</v>
      </c>
    </row>
    <row r="599" spans="1:25" x14ac:dyDescent="0.25">
      <c r="A599">
        <v>361469</v>
      </c>
      <c r="B599" t="s">
        <v>3878</v>
      </c>
      <c r="C599" t="s">
        <v>3879</v>
      </c>
      <c r="D599">
        <v>4</v>
      </c>
      <c r="E599" t="s">
        <v>3880</v>
      </c>
      <c r="F599" t="s">
        <v>1722</v>
      </c>
      <c r="G599" t="e">
        <f>-tinib</f>
        <v>#NAME?</v>
      </c>
      <c r="H599" t="s">
        <v>354</v>
      </c>
      <c r="I599" t="e">
        <f>-tinib</f>
        <v>#NAME?</v>
      </c>
      <c r="J599">
        <v>2005</v>
      </c>
      <c r="K599">
        <v>2006</v>
      </c>
      <c r="L599" t="s">
        <v>3881</v>
      </c>
      <c r="M599" t="s">
        <v>3882</v>
      </c>
      <c r="O599" t="s">
        <v>32</v>
      </c>
      <c r="P599" t="s">
        <v>31</v>
      </c>
      <c r="Q599" t="s">
        <v>31</v>
      </c>
      <c r="R599" t="s">
        <v>35</v>
      </c>
      <c r="S599" t="s">
        <v>27</v>
      </c>
      <c r="T599" t="s">
        <v>31</v>
      </c>
      <c r="U599" t="s">
        <v>27</v>
      </c>
      <c r="V599" t="s">
        <v>27</v>
      </c>
      <c r="W599" t="s">
        <v>27</v>
      </c>
      <c r="X599" t="s">
        <v>47</v>
      </c>
      <c r="Y599" t="s">
        <v>3883</v>
      </c>
    </row>
    <row r="600" spans="1:25" x14ac:dyDescent="0.25">
      <c r="A600">
        <v>647206</v>
      </c>
      <c r="B600" t="s">
        <v>3884</v>
      </c>
      <c r="C600" t="s">
        <v>3885</v>
      </c>
      <c r="D600">
        <v>4</v>
      </c>
      <c r="E600" t="s">
        <v>3886</v>
      </c>
      <c r="F600" t="s">
        <v>3887</v>
      </c>
      <c r="G600" t="e">
        <f>-stat</f>
        <v>#NAME?</v>
      </c>
      <c r="H600" t="s">
        <v>3888</v>
      </c>
      <c r="I600" t="s">
        <v>3889</v>
      </c>
      <c r="J600">
        <v>2002</v>
      </c>
      <c r="K600">
        <v>2009</v>
      </c>
      <c r="L600" t="s">
        <v>3890</v>
      </c>
      <c r="M600" t="s">
        <v>3891</v>
      </c>
      <c r="O600" t="s">
        <v>32</v>
      </c>
      <c r="P600" t="s">
        <v>31</v>
      </c>
      <c r="Q600" t="s">
        <v>27</v>
      </c>
      <c r="R600" t="s">
        <v>35</v>
      </c>
      <c r="S600" t="s">
        <v>27</v>
      </c>
      <c r="T600" t="s">
        <v>31</v>
      </c>
      <c r="U600" t="s">
        <v>27</v>
      </c>
      <c r="V600" t="s">
        <v>27</v>
      </c>
      <c r="W600" t="s">
        <v>27</v>
      </c>
      <c r="X600" t="s">
        <v>47</v>
      </c>
      <c r="Y600" t="s">
        <v>3892</v>
      </c>
    </row>
    <row r="601" spans="1:25" x14ac:dyDescent="0.25">
      <c r="A601">
        <v>674389</v>
      </c>
      <c r="B601" t="s">
        <v>3893</v>
      </c>
      <c r="C601" t="s">
        <v>3894</v>
      </c>
      <c r="D601">
        <v>4</v>
      </c>
      <c r="E601" t="s">
        <v>3895</v>
      </c>
      <c r="F601" t="s">
        <v>3896</v>
      </c>
      <c r="G601" t="e">
        <f>-conazole</f>
        <v>#NAME?</v>
      </c>
      <c r="H601" t="s">
        <v>205</v>
      </c>
      <c r="I601" t="e">
        <f>-conazole</f>
        <v>#NAME?</v>
      </c>
      <c r="J601">
        <v>1978</v>
      </c>
      <c r="K601">
        <v>1983</v>
      </c>
      <c r="L601" t="s">
        <v>3897</v>
      </c>
      <c r="M601" t="s">
        <v>3898</v>
      </c>
      <c r="N601" t="s">
        <v>64</v>
      </c>
      <c r="O601" t="s">
        <v>32</v>
      </c>
      <c r="P601" t="s">
        <v>31</v>
      </c>
      <c r="Q601" t="s">
        <v>27</v>
      </c>
      <c r="R601" t="s">
        <v>33</v>
      </c>
      <c r="S601" t="s">
        <v>27</v>
      </c>
      <c r="T601" t="s">
        <v>27</v>
      </c>
      <c r="U601" t="s">
        <v>27</v>
      </c>
      <c r="V601" t="s">
        <v>31</v>
      </c>
      <c r="W601" t="s">
        <v>27</v>
      </c>
      <c r="X601" t="s">
        <v>580</v>
      </c>
      <c r="Y601" t="s">
        <v>3899</v>
      </c>
    </row>
    <row r="602" spans="1:25" x14ac:dyDescent="0.25">
      <c r="A602">
        <v>674645</v>
      </c>
      <c r="B602" t="s">
        <v>3900</v>
      </c>
      <c r="C602" t="s">
        <v>3901</v>
      </c>
      <c r="D602">
        <v>4</v>
      </c>
      <c r="E602" t="s">
        <v>3902</v>
      </c>
      <c r="F602" t="s">
        <v>1008</v>
      </c>
      <c r="G602" t="e">
        <f>-flurane</f>
        <v>#NAME?</v>
      </c>
      <c r="H602" t="s">
        <v>1263</v>
      </c>
      <c r="I602" t="e">
        <f>-flurane</f>
        <v>#NAME?</v>
      </c>
      <c r="J602">
        <v>1971</v>
      </c>
      <c r="K602">
        <v>1995</v>
      </c>
      <c r="L602" t="s">
        <v>3903</v>
      </c>
      <c r="M602" t="s">
        <v>3904</v>
      </c>
      <c r="N602" t="s">
        <v>453</v>
      </c>
      <c r="O602" t="s">
        <v>32</v>
      </c>
      <c r="P602" t="s">
        <v>31</v>
      </c>
      <c r="Q602" t="s">
        <v>27</v>
      </c>
      <c r="R602" t="s">
        <v>35</v>
      </c>
      <c r="S602" t="s">
        <v>27</v>
      </c>
      <c r="T602" t="s">
        <v>27</v>
      </c>
      <c r="U602" t="s">
        <v>27</v>
      </c>
      <c r="V602" t="s">
        <v>31</v>
      </c>
      <c r="W602" t="s">
        <v>27</v>
      </c>
      <c r="X602" t="s">
        <v>47</v>
      </c>
      <c r="Y602" t="s">
        <v>3905</v>
      </c>
    </row>
    <row r="603" spans="1:25" x14ac:dyDescent="0.25">
      <c r="A603">
        <v>674967</v>
      </c>
      <c r="B603" t="s">
        <v>3906</v>
      </c>
      <c r="C603" t="s">
        <v>3907</v>
      </c>
      <c r="D603">
        <v>4</v>
      </c>
      <c r="E603" t="s">
        <v>3908</v>
      </c>
      <c r="F603" t="s">
        <v>3909</v>
      </c>
      <c r="G603" t="s">
        <v>85</v>
      </c>
      <c r="H603" t="s">
        <v>86</v>
      </c>
      <c r="I603" t="s">
        <v>85</v>
      </c>
      <c r="J603">
        <v>1988</v>
      </c>
      <c r="K603">
        <v>1992</v>
      </c>
      <c r="L603" t="s">
        <v>3910</v>
      </c>
      <c r="M603" t="s">
        <v>3911</v>
      </c>
      <c r="N603" t="s">
        <v>84</v>
      </c>
      <c r="O603" t="s">
        <v>26</v>
      </c>
      <c r="P603" t="s">
        <v>27</v>
      </c>
      <c r="Q603" t="s">
        <v>27</v>
      </c>
      <c r="R603" t="s">
        <v>33</v>
      </c>
      <c r="S603" t="s">
        <v>31</v>
      </c>
      <c r="T603" t="s">
        <v>31</v>
      </c>
      <c r="U603" t="s">
        <v>27</v>
      </c>
      <c r="V603" t="s">
        <v>27</v>
      </c>
      <c r="W603" t="s">
        <v>27</v>
      </c>
      <c r="X603" t="s">
        <v>47</v>
      </c>
      <c r="Y603" t="s">
        <v>3912</v>
      </c>
    </row>
    <row r="604" spans="1:25" x14ac:dyDescent="0.25">
      <c r="A604">
        <v>138605</v>
      </c>
      <c r="B604" t="s">
        <v>3913</v>
      </c>
      <c r="C604" t="s">
        <v>3914</v>
      </c>
      <c r="D604">
        <v>4</v>
      </c>
      <c r="F604" t="s">
        <v>2057</v>
      </c>
      <c r="G604" t="s">
        <v>82</v>
      </c>
      <c r="H604" t="s">
        <v>83</v>
      </c>
      <c r="I604" t="s">
        <v>82</v>
      </c>
      <c r="J604">
        <v>1970</v>
      </c>
      <c r="K604">
        <v>1962</v>
      </c>
      <c r="L604" t="s">
        <v>3915</v>
      </c>
      <c r="M604" t="s">
        <v>3916</v>
      </c>
      <c r="N604" t="s">
        <v>3917</v>
      </c>
      <c r="O604" t="s">
        <v>26</v>
      </c>
      <c r="P604" t="s">
        <v>31</v>
      </c>
      <c r="Q604" t="s">
        <v>27</v>
      </c>
      <c r="R604" t="s">
        <v>28</v>
      </c>
      <c r="S604" t="s">
        <v>27</v>
      </c>
      <c r="T604" t="s">
        <v>31</v>
      </c>
      <c r="U604" t="s">
        <v>27</v>
      </c>
      <c r="V604" t="s">
        <v>27</v>
      </c>
      <c r="W604" t="s">
        <v>27</v>
      </c>
      <c r="X604" t="s">
        <v>172</v>
      </c>
      <c r="Y604" t="s">
        <v>3918</v>
      </c>
    </row>
    <row r="605" spans="1:25" x14ac:dyDescent="0.25">
      <c r="A605">
        <v>27190</v>
      </c>
      <c r="B605" t="s">
        <v>3919</v>
      </c>
      <c r="C605" t="s">
        <v>3920</v>
      </c>
      <c r="D605">
        <v>4</v>
      </c>
      <c r="E605" t="s">
        <v>3921</v>
      </c>
      <c r="F605" t="s">
        <v>3922</v>
      </c>
      <c r="G605" t="e">
        <f>-fentanil</f>
        <v>#NAME?</v>
      </c>
      <c r="H605" t="s">
        <v>905</v>
      </c>
      <c r="I605" t="e">
        <f>-fentanil</f>
        <v>#NAME?</v>
      </c>
      <c r="J605">
        <v>1980</v>
      </c>
      <c r="K605">
        <v>1986</v>
      </c>
      <c r="L605" t="s">
        <v>3923</v>
      </c>
      <c r="M605" t="s">
        <v>3924</v>
      </c>
      <c r="N605" t="s">
        <v>906</v>
      </c>
      <c r="O605" t="s">
        <v>32</v>
      </c>
      <c r="P605" t="s">
        <v>31</v>
      </c>
      <c r="Q605" t="s">
        <v>27</v>
      </c>
      <c r="R605" t="s">
        <v>35</v>
      </c>
      <c r="S605" t="s">
        <v>27</v>
      </c>
      <c r="T605" t="s">
        <v>27</v>
      </c>
      <c r="U605" t="s">
        <v>31</v>
      </c>
      <c r="V605" t="s">
        <v>27</v>
      </c>
      <c r="W605" t="s">
        <v>27</v>
      </c>
      <c r="X605" t="s">
        <v>47</v>
      </c>
      <c r="Y605" t="s">
        <v>3925</v>
      </c>
    </row>
    <row r="606" spans="1:25" x14ac:dyDescent="0.25">
      <c r="A606">
        <v>468656</v>
      </c>
      <c r="B606" t="s">
        <v>3926</v>
      </c>
      <c r="C606" t="s">
        <v>3927</v>
      </c>
      <c r="D606">
        <v>4</v>
      </c>
      <c r="E606" t="s">
        <v>3928</v>
      </c>
      <c r="F606" t="s">
        <v>3221</v>
      </c>
      <c r="G606" t="e">
        <f>-peridone</f>
        <v>#NAME?</v>
      </c>
      <c r="H606" t="s">
        <v>847</v>
      </c>
      <c r="I606" t="e">
        <f>-peridone</f>
        <v>#NAME?</v>
      </c>
      <c r="J606">
        <v>2004</v>
      </c>
      <c r="K606">
        <v>2006</v>
      </c>
      <c r="L606" t="s">
        <v>3929</v>
      </c>
      <c r="M606" t="s">
        <v>3930</v>
      </c>
      <c r="O606" t="s">
        <v>32</v>
      </c>
      <c r="P606" t="s">
        <v>31</v>
      </c>
      <c r="Q606" t="s">
        <v>27</v>
      </c>
      <c r="R606" t="s">
        <v>33</v>
      </c>
      <c r="S606" t="s">
        <v>27</v>
      </c>
      <c r="T606" t="s">
        <v>31</v>
      </c>
      <c r="U606" t="s">
        <v>31</v>
      </c>
      <c r="V606" t="s">
        <v>27</v>
      </c>
      <c r="W606" t="s">
        <v>31</v>
      </c>
      <c r="X606" t="s">
        <v>47</v>
      </c>
      <c r="Y606" t="s">
        <v>3931</v>
      </c>
    </row>
    <row r="607" spans="1:25" x14ac:dyDescent="0.25">
      <c r="A607">
        <v>88316</v>
      </c>
      <c r="B607" t="s">
        <v>3932</v>
      </c>
      <c r="C607" t="s">
        <v>3933</v>
      </c>
      <c r="D607">
        <v>4</v>
      </c>
      <c r="E607" t="s">
        <v>3934</v>
      </c>
      <c r="F607" t="s">
        <v>3935</v>
      </c>
      <c r="G607" t="s">
        <v>809</v>
      </c>
      <c r="H607" t="s">
        <v>810</v>
      </c>
      <c r="I607" t="s">
        <v>809</v>
      </c>
      <c r="J607">
        <v>1989</v>
      </c>
      <c r="K607">
        <v>1993</v>
      </c>
      <c r="L607" t="s">
        <v>3936</v>
      </c>
      <c r="M607" t="s">
        <v>3937</v>
      </c>
      <c r="N607" t="s">
        <v>191</v>
      </c>
      <c r="O607" t="s">
        <v>32</v>
      </c>
      <c r="P607" t="s">
        <v>31</v>
      </c>
      <c r="Q607" t="s">
        <v>27</v>
      </c>
      <c r="R607" t="s">
        <v>35</v>
      </c>
      <c r="S607" t="s">
        <v>27</v>
      </c>
      <c r="T607" t="s">
        <v>31</v>
      </c>
      <c r="U607" t="s">
        <v>27</v>
      </c>
      <c r="V607" t="s">
        <v>27</v>
      </c>
      <c r="W607" t="s">
        <v>27</v>
      </c>
      <c r="X607" t="s">
        <v>47</v>
      </c>
      <c r="Y607" t="s">
        <v>3938</v>
      </c>
    </row>
    <row r="608" spans="1:25" x14ac:dyDescent="0.25">
      <c r="A608">
        <v>559106</v>
      </c>
      <c r="B608" t="s">
        <v>3939</v>
      </c>
      <c r="C608" t="s">
        <v>3940</v>
      </c>
      <c r="D608">
        <v>4</v>
      </c>
      <c r="F608" t="s">
        <v>3941</v>
      </c>
      <c r="G608" t="e">
        <f>-mycin</f>
        <v>#NAME?</v>
      </c>
      <c r="H608" t="s">
        <v>25</v>
      </c>
      <c r="I608" t="e">
        <f>-mycin</f>
        <v>#NAME?</v>
      </c>
      <c r="J608">
        <v>1968</v>
      </c>
      <c r="K608">
        <v>1969</v>
      </c>
      <c r="L608" t="s">
        <v>3942</v>
      </c>
      <c r="M608" t="s">
        <v>3943</v>
      </c>
      <c r="N608" t="s">
        <v>84</v>
      </c>
      <c r="O608" t="s">
        <v>26</v>
      </c>
      <c r="P608" t="s">
        <v>27</v>
      </c>
      <c r="Q608" t="s">
        <v>27</v>
      </c>
      <c r="R608" t="s">
        <v>28</v>
      </c>
      <c r="S608" t="s">
        <v>27</v>
      </c>
      <c r="T608" t="s">
        <v>31</v>
      </c>
      <c r="U608" t="s">
        <v>27</v>
      </c>
      <c r="V608" t="s">
        <v>27</v>
      </c>
      <c r="W608" t="s">
        <v>27</v>
      </c>
      <c r="X608" t="s">
        <v>172</v>
      </c>
      <c r="Y608" t="s">
        <v>3944</v>
      </c>
    </row>
    <row r="609" spans="1:25" x14ac:dyDescent="0.25">
      <c r="A609">
        <v>674600</v>
      </c>
      <c r="B609" t="s">
        <v>3945</v>
      </c>
      <c r="C609" t="s">
        <v>3946</v>
      </c>
      <c r="D609">
        <v>4</v>
      </c>
      <c r="E609" t="s">
        <v>3947</v>
      </c>
      <c r="F609" t="s">
        <v>1140</v>
      </c>
      <c r="G609" t="e">
        <f>-pristin</f>
        <v>#NAME?</v>
      </c>
      <c r="H609" t="s">
        <v>907</v>
      </c>
      <c r="I609" t="e">
        <f>-pristin</f>
        <v>#NAME?</v>
      </c>
      <c r="J609">
        <v>1993</v>
      </c>
      <c r="K609">
        <v>1999</v>
      </c>
      <c r="N609" t="s">
        <v>84</v>
      </c>
      <c r="O609" t="s">
        <v>26</v>
      </c>
      <c r="P609" t="s">
        <v>27</v>
      </c>
      <c r="Q609" t="s">
        <v>27</v>
      </c>
      <c r="R609" t="s">
        <v>28</v>
      </c>
      <c r="S609" t="s">
        <v>27</v>
      </c>
      <c r="T609" t="s">
        <v>27</v>
      </c>
      <c r="U609" t="s">
        <v>31</v>
      </c>
      <c r="V609" t="s">
        <v>27</v>
      </c>
      <c r="W609" t="s">
        <v>27</v>
      </c>
      <c r="X609" t="s">
        <v>47</v>
      </c>
      <c r="Y609" t="s">
        <v>3948</v>
      </c>
    </row>
    <row r="610" spans="1:25" x14ac:dyDescent="0.25">
      <c r="A610">
        <v>33307</v>
      </c>
      <c r="B610" t="s">
        <v>3949</v>
      </c>
      <c r="C610" t="s">
        <v>3950</v>
      </c>
      <c r="D610">
        <v>4</v>
      </c>
      <c r="F610" t="s">
        <v>1293</v>
      </c>
      <c r="K610">
        <v>2008</v>
      </c>
      <c r="L610" t="s">
        <v>3951</v>
      </c>
      <c r="M610" t="s">
        <v>3952</v>
      </c>
      <c r="O610" t="s">
        <v>32</v>
      </c>
      <c r="P610" t="s">
        <v>31</v>
      </c>
      <c r="Q610" t="s">
        <v>27</v>
      </c>
      <c r="R610" t="s">
        <v>28</v>
      </c>
      <c r="S610" t="s">
        <v>27</v>
      </c>
      <c r="T610" t="s">
        <v>31</v>
      </c>
      <c r="U610" t="s">
        <v>27</v>
      </c>
      <c r="V610" t="s">
        <v>27</v>
      </c>
      <c r="W610" t="s">
        <v>27</v>
      </c>
      <c r="X610" t="s">
        <v>47</v>
      </c>
      <c r="Y610" t="s">
        <v>3953</v>
      </c>
    </row>
    <row r="611" spans="1:25" x14ac:dyDescent="0.25">
      <c r="A611">
        <v>92458</v>
      </c>
      <c r="B611" t="s">
        <v>3954</v>
      </c>
      <c r="C611" t="s">
        <v>3955</v>
      </c>
      <c r="D611">
        <v>4</v>
      </c>
      <c r="E611">
        <v>35483</v>
      </c>
      <c r="F611" t="s">
        <v>3956</v>
      </c>
      <c r="G611" t="e">
        <f>-thiazide</f>
        <v>#NAME?</v>
      </c>
      <c r="H611" t="s">
        <v>120</v>
      </c>
      <c r="I611" t="e">
        <f>-thiazide</f>
        <v>#NAME?</v>
      </c>
      <c r="J611">
        <v>1963</v>
      </c>
      <c r="K611">
        <v>1982</v>
      </c>
      <c r="L611" t="s">
        <v>3957</v>
      </c>
      <c r="M611" t="s">
        <v>3958</v>
      </c>
      <c r="N611" t="s">
        <v>150</v>
      </c>
      <c r="O611" t="s">
        <v>32</v>
      </c>
      <c r="P611" t="s">
        <v>31</v>
      </c>
      <c r="Q611" t="s">
        <v>27</v>
      </c>
      <c r="R611" t="s">
        <v>33</v>
      </c>
      <c r="S611" t="s">
        <v>27</v>
      </c>
      <c r="T611" t="s">
        <v>31</v>
      </c>
      <c r="U611" t="s">
        <v>27</v>
      </c>
      <c r="V611" t="s">
        <v>27</v>
      </c>
      <c r="W611" t="s">
        <v>27</v>
      </c>
      <c r="X611" t="s">
        <v>172</v>
      </c>
      <c r="Y611" t="s">
        <v>3959</v>
      </c>
    </row>
    <row r="612" spans="1:25" x14ac:dyDescent="0.25">
      <c r="A612">
        <v>454446</v>
      </c>
      <c r="B612" t="s">
        <v>3960</v>
      </c>
      <c r="C612" t="s">
        <v>3961</v>
      </c>
      <c r="D612">
        <v>4</v>
      </c>
      <c r="E612" t="s">
        <v>3962</v>
      </c>
      <c r="F612" t="s">
        <v>3963</v>
      </c>
      <c r="J612">
        <v>1970</v>
      </c>
      <c r="K612">
        <v>1974</v>
      </c>
      <c r="L612" t="s">
        <v>3964</v>
      </c>
      <c r="M612" t="s">
        <v>3965</v>
      </c>
      <c r="N612" t="s">
        <v>84</v>
      </c>
      <c r="O612" t="s">
        <v>26</v>
      </c>
      <c r="P612" t="s">
        <v>31</v>
      </c>
      <c r="Q612" t="s">
        <v>27</v>
      </c>
      <c r="R612" t="s">
        <v>28</v>
      </c>
      <c r="S612" t="s">
        <v>27</v>
      </c>
      <c r="T612" t="s">
        <v>27</v>
      </c>
      <c r="U612" t="s">
        <v>31</v>
      </c>
      <c r="V612" t="s">
        <v>27</v>
      </c>
      <c r="W612" t="s">
        <v>27</v>
      </c>
      <c r="X612" t="s">
        <v>172</v>
      </c>
      <c r="Y612" t="s">
        <v>3966</v>
      </c>
    </row>
    <row r="613" spans="1:25" x14ac:dyDescent="0.25">
      <c r="A613">
        <v>6902</v>
      </c>
      <c r="B613" t="s">
        <v>3967</v>
      </c>
      <c r="C613" t="s">
        <v>3968</v>
      </c>
      <c r="D613">
        <v>4</v>
      </c>
      <c r="E613" t="s">
        <v>3969</v>
      </c>
      <c r="F613" t="s">
        <v>3970</v>
      </c>
      <c r="J613">
        <v>1963</v>
      </c>
      <c r="K613">
        <v>1971</v>
      </c>
      <c r="L613" t="s">
        <v>3971</v>
      </c>
      <c r="M613" t="s">
        <v>3972</v>
      </c>
      <c r="N613" t="s">
        <v>3285</v>
      </c>
      <c r="O613" t="s">
        <v>26</v>
      </c>
      <c r="P613" t="s">
        <v>31</v>
      </c>
      <c r="Q613" t="s">
        <v>27</v>
      </c>
      <c r="R613" t="s">
        <v>28</v>
      </c>
      <c r="S613" t="s">
        <v>27</v>
      </c>
      <c r="T613" t="s">
        <v>31</v>
      </c>
      <c r="U613" t="s">
        <v>31</v>
      </c>
      <c r="V613" t="s">
        <v>31</v>
      </c>
      <c r="W613" t="s">
        <v>27</v>
      </c>
      <c r="X613" t="s">
        <v>47</v>
      </c>
      <c r="Y613" t="s">
        <v>3973</v>
      </c>
    </row>
    <row r="614" spans="1:25" x14ac:dyDescent="0.25">
      <c r="A614">
        <v>199357</v>
      </c>
      <c r="B614" t="s">
        <v>3974</v>
      </c>
      <c r="C614" t="s">
        <v>3975</v>
      </c>
      <c r="D614">
        <v>4</v>
      </c>
      <c r="F614" t="s">
        <v>3976</v>
      </c>
      <c r="N614" t="s">
        <v>764</v>
      </c>
      <c r="O614" t="s">
        <v>32</v>
      </c>
      <c r="P614" t="s">
        <v>31</v>
      </c>
      <c r="Q614" t="s">
        <v>27</v>
      </c>
      <c r="R614" t="s">
        <v>35</v>
      </c>
      <c r="S614" t="s">
        <v>27</v>
      </c>
      <c r="T614" t="s">
        <v>27</v>
      </c>
      <c r="U614" t="s">
        <v>31</v>
      </c>
      <c r="V614" t="s">
        <v>27</v>
      </c>
      <c r="W614" t="s">
        <v>27</v>
      </c>
      <c r="X614" t="s">
        <v>47</v>
      </c>
      <c r="Y614" t="s">
        <v>3977</v>
      </c>
    </row>
    <row r="615" spans="1:25" x14ac:dyDescent="0.25">
      <c r="A615">
        <v>43934</v>
      </c>
      <c r="B615" t="s">
        <v>3978</v>
      </c>
      <c r="C615" t="s">
        <v>3979</v>
      </c>
      <c r="D615">
        <v>4</v>
      </c>
      <c r="E615" t="s">
        <v>3980</v>
      </c>
      <c r="F615" t="s">
        <v>551</v>
      </c>
      <c r="G615" t="e">
        <f>-penem</f>
        <v>#NAME?</v>
      </c>
      <c r="H615" t="s">
        <v>595</v>
      </c>
      <c r="I615" t="e">
        <f>-penem</f>
        <v>#NAME?</v>
      </c>
      <c r="J615">
        <v>1983</v>
      </c>
      <c r="K615">
        <v>1985</v>
      </c>
      <c r="N615" t="s">
        <v>84</v>
      </c>
      <c r="O615" t="s">
        <v>26</v>
      </c>
      <c r="P615" t="s">
        <v>31</v>
      </c>
      <c r="Q615" t="s">
        <v>27</v>
      </c>
      <c r="R615" t="s">
        <v>28</v>
      </c>
      <c r="S615" t="s">
        <v>27</v>
      </c>
      <c r="T615" t="s">
        <v>27</v>
      </c>
      <c r="U615" t="s">
        <v>31</v>
      </c>
      <c r="V615" t="s">
        <v>27</v>
      </c>
      <c r="W615" t="s">
        <v>27</v>
      </c>
      <c r="X615" t="s">
        <v>47</v>
      </c>
      <c r="Y615" t="s">
        <v>3981</v>
      </c>
    </row>
    <row r="616" spans="1:25" x14ac:dyDescent="0.25">
      <c r="A616">
        <v>27629</v>
      </c>
      <c r="B616" t="s">
        <v>3982</v>
      </c>
      <c r="C616" t="s">
        <v>3983</v>
      </c>
      <c r="D616">
        <v>4</v>
      </c>
      <c r="F616" t="s">
        <v>3984</v>
      </c>
      <c r="K616">
        <v>1946</v>
      </c>
      <c r="L616" t="s">
        <v>3985</v>
      </c>
      <c r="M616" t="s">
        <v>3986</v>
      </c>
      <c r="N616" t="s">
        <v>355</v>
      </c>
      <c r="O616" t="s">
        <v>32</v>
      </c>
      <c r="P616" t="s">
        <v>31</v>
      </c>
      <c r="Q616" t="s">
        <v>27</v>
      </c>
      <c r="R616" t="s">
        <v>35</v>
      </c>
      <c r="S616" t="s">
        <v>27</v>
      </c>
      <c r="T616" t="s">
        <v>31</v>
      </c>
      <c r="U616" t="s">
        <v>31</v>
      </c>
      <c r="V616" t="s">
        <v>27</v>
      </c>
      <c r="W616" t="s">
        <v>27</v>
      </c>
      <c r="X616" t="s">
        <v>580</v>
      </c>
      <c r="Y616" t="s">
        <v>3987</v>
      </c>
    </row>
    <row r="617" spans="1:25" x14ac:dyDescent="0.25">
      <c r="A617">
        <v>19712</v>
      </c>
      <c r="B617" t="s">
        <v>3988</v>
      </c>
      <c r="C617" t="s">
        <v>3989</v>
      </c>
      <c r="D617">
        <v>4</v>
      </c>
      <c r="E617" t="s">
        <v>3990</v>
      </c>
      <c r="F617" t="s">
        <v>1590</v>
      </c>
      <c r="G617" t="e">
        <f>-astine</f>
        <v>#NAME?</v>
      </c>
      <c r="H617" t="s">
        <v>313</v>
      </c>
      <c r="I617" t="e">
        <f>-astine</f>
        <v>#NAME?</v>
      </c>
      <c r="J617">
        <v>1996</v>
      </c>
      <c r="K617">
        <v>1997</v>
      </c>
      <c r="L617" t="s">
        <v>3991</v>
      </c>
      <c r="M617" t="s">
        <v>3992</v>
      </c>
      <c r="N617" t="s">
        <v>3993</v>
      </c>
      <c r="O617" t="s">
        <v>32</v>
      </c>
      <c r="P617" t="s">
        <v>31</v>
      </c>
      <c r="Q617" t="s">
        <v>27</v>
      </c>
      <c r="R617" t="s">
        <v>35</v>
      </c>
      <c r="S617" t="s">
        <v>27</v>
      </c>
      <c r="T617" t="s">
        <v>27</v>
      </c>
      <c r="U617" t="s">
        <v>27</v>
      </c>
      <c r="V617" t="s">
        <v>31</v>
      </c>
      <c r="W617" t="s">
        <v>27</v>
      </c>
      <c r="X617" t="s">
        <v>47</v>
      </c>
      <c r="Y617" t="s">
        <v>3994</v>
      </c>
    </row>
    <row r="618" spans="1:25" x14ac:dyDescent="0.25">
      <c r="A618">
        <v>8167</v>
      </c>
      <c r="B618" t="s">
        <v>3997</v>
      </c>
      <c r="C618" t="s">
        <v>3998</v>
      </c>
      <c r="D618">
        <v>4</v>
      </c>
      <c r="F618" t="s">
        <v>3999</v>
      </c>
      <c r="K618">
        <v>1949</v>
      </c>
      <c r="L618" t="s">
        <v>4000</v>
      </c>
      <c r="M618" t="s">
        <v>4001</v>
      </c>
      <c r="N618" t="s">
        <v>4002</v>
      </c>
      <c r="O618" t="s">
        <v>32</v>
      </c>
      <c r="P618" t="s">
        <v>27</v>
      </c>
      <c r="Q618" t="s">
        <v>27</v>
      </c>
      <c r="R618" t="s">
        <v>35</v>
      </c>
      <c r="S618" t="s">
        <v>27</v>
      </c>
      <c r="T618" t="s">
        <v>27</v>
      </c>
      <c r="U618" t="s">
        <v>27</v>
      </c>
      <c r="V618" t="s">
        <v>31</v>
      </c>
      <c r="W618" t="s">
        <v>27</v>
      </c>
      <c r="X618" t="s">
        <v>47</v>
      </c>
      <c r="Y618" t="s">
        <v>4003</v>
      </c>
    </row>
    <row r="619" spans="1:25" x14ac:dyDescent="0.25">
      <c r="A619">
        <v>675067</v>
      </c>
      <c r="B619" t="s">
        <v>4004</v>
      </c>
      <c r="C619" t="s">
        <v>4005</v>
      </c>
      <c r="D619">
        <v>4</v>
      </c>
      <c r="E619" t="s">
        <v>4006</v>
      </c>
      <c r="F619" t="s">
        <v>2141</v>
      </c>
      <c r="G619" t="e">
        <f>-cillin</f>
        <v>#NAME?</v>
      </c>
      <c r="H619" t="s">
        <v>34</v>
      </c>
      <c r="I619" t="e">
        <f>-cillin</f>
        <v>#NAME?</v>
      </c>
      <c r="J619">
        <v>1965</v>
      </c>
      <c r="K619">
        <v>1982</v>
      </c>
      <c r="L619" t="s">
        <v>4007</v>
      </c>
      <c r="M619" t="s">
        <v>4008</v>
      </c>
      <c r="N619" t="s">
        <v>84</v>
      </c>
      <c r="O619" t="s">
        <v>26</v>
      </c>
      <c r="P619" t="s">
        <v>31</v>
      </c>
      <c r="Q619" t="s">
        <v>27</v>
      </c>
      <c r="R619" t="s">
        <v>28</v>
      </c>
      <c r="S619" t="s">
        <v>31</v>
      </c>
      <c r="T619" t="s">
        <v>31</v>
      </c>
      <c r="U619" t="s">
        <v>27</v>
      </c>
      <c r="V619" t="s">
        <v>27</v>
      </c>
      <c r="W619" t="s">
        <v>27</v>
      </c>
      <c r="X619" t="s">
        <v>172</v>
      </c>
      <c r="Y619" t="s">
        <v>4009</v>
      </c>
    </row>
    <row r="620" spans="1:25" x14ac:dyDescent="0.25">
      <c r="A620">
        <v>675559</v>
      </c>
      <c r="B620" t="s">
        <v>4010</v>
      </c>
      <c r="C620" t="s">
        <v>4011</v>
      </c>
      <c r="D620">
        <v>4</v>
      </c>
      <c r="F620" t="s">
        <v>4012</v>
      </c>
      <c r="K620">
        <v>1959</v>
      </c>
      <c r="L620" t="s">
        <v>4013</v>
      </c>
      <c r="M620" t="s">
        <v>4014</v>
      </c>
      <c r="N620" t="s">
        <v>782</v>
      </c>
      <c r="O620" t="s">
        <v>37</v>
      </c>
      <c r="P620" t="s">
        <v>27</v>
      </c>
      <c r="Q620" t="s">
        <v>27</v>
      </c>
      <c r="R620" t="s">
        <v>28</v>
      </c>
      <c r="S620" t="s">
        <v>27</v>
      </c>
      <c r="T620" t="s">
        <v>27</v>
      </c>
      <c r="U620" t="s">
        <v>27</v>
      </c>
      <c r="V620" t="s">
        <v>31</v>
      </c>
      <c r="W620" t="s">
        <v>27</v>
      </c>
      <c r="X620" t="s">
        <v>172</v>
      </c>
    </row>
    <row r="621" spans="1:25" x14ac:dyDescent="0.25">
      <c r="A621">
        <v>675697</v>
      </c>
      <c r="B621" t="s">
        <v>4015</v>
      </c>
      <c r="C621" t="s">
        <v>4016</v>
      </c>
      <c r="D621">
        <v>4</v>
      </c>
      <c r="E621" t="s">
        <v>4017</v>
      </c>
      <c r="F621" t="s">
        <v>4018</v>
      </c>
      <c r="G621" t="e">
        <f>-trexate</f>
        <v>#NAME?</v>
      </c>
      <c r="H621" t="s">
        <v>2611</v>
      </c>
      <c r="I621" t="e">
        <f>-trexate</f>
        <v>#NAME?</v>
      </c>
      <c r="J621">
        <v>2004</v>
      </c>
      <c r="K621">
        <v>2009</v>
      </c>
      <c r="L621" t="s">
        <v>4019</v>
      </c>
      <c r="M621" t="s">
        <v>4020</v>
      </c>
      <c r="O621" t="s">
        <v>26</v>
      </c>
      <c r="P621" t="s">
        <v>27</v>
      </c>
      <c r="Q621" t="s">
        <v>27</v>
      </c>
      <c r="R621" t="s">
        <v>33</v>
      </c>
      <c r="S621" t="s">
        <v>27</v>
      </c>
      <c r="T621" t="s">
        <v>27</v>
      </c>
      <c r="U621" t="s">
        <v>31</v>
      </c>
      <c r="V621" t="s">
        <v>27</v>
      </c>
      <c r="W621" t="s">
        <v>27</v>
      </c>
      <c r="X621" t="s">
        <v>47</v>
      </c>
      <c r="Y621" t="s">
        <v>4021</v>
      </c>
    </row>
    <row r="622" spans="1:25" x14ac:dyDescent="0.25">
      <c r="A622">
        <v>304398</v>
      </c>
      <c r="B622" t="s">
        <v>4022</v>
      </c>
      <c r="C622" t="s">
        <v>4023</v>
      </c>
      <c r="D622">
        <v>4</v>
      </c>
      <c r="F622" t="s">
        <v>4024</v>
      </c>
      <c r="J622">
        <v>1989</v>
      </c>
      <c r="K622">
        <v>1987</v>
      </c>
      <c r="N622" t="s">
        <v>4025</v>
      </c>
      <c r="O622" t="s">
        <v>32</v>
      </c>
      <c r="P622" t="s">
        <v>27</v>
      </c>
      <c r="Q622" t="s">
        <v>27</v>
      </c>
      <c r="R622" t="s">
        <v>37</v>
      </c>
      <c r="S622" t="s">
        <v>27</v>
      </c>
      <c r="T622" t="s">
        <v>31</v>
      </c>
      <c r="U622" t="s">
        <v>31</v>
      </c>
      <c r="V622" t="s">
        <v>27</v>
      </c>
      <c r="W622" t="s">
        <v>27</v>
      </c>
      <c r="X622" t="s">
        <v>47</v>
      </c>
      <c r="Y622" t="s">
        <v>4026</v>
      </c>
    </row>
    <row r="623" spans="1:25" x14ac:dyDescent="0.25">
      <c r="A623">
        <v>112651</v>
      </c>
      <c r="B623" t="s">
        <v>4027</v>
      </c>
      <c r="C623" t="s">
        <v>4028</v>
      </c>
      <c r="D623">
        <v>4</v>
      </c>
      <c r="E623" t="s">
        <v>4029</v>
      </c>
      <c r="F623" t="s">
        <v>4030</v>
      </c>
      <c r="G623" t="e">
        <f>-dil</f>
        <v>#NAME?</v>
      </c>
      <c r="H623" t="s">
        <v>129</v>
      </c>
      <c r="I623" t="e">
        <f>-dil</f>
        <v>#NAME?</v>
      </c>
      <c r="J623">
        <v>1981</v>
      </c>
      <c r="K623">
        <v>1990</v>
      </c>
      <c r="L623" t="s">
        <v>4031</v>
      </c>
      <c r="M623" t="s">
        <v>4032</v>
      </c>
      <c r="N623" t="s">
        <v>374</v>
      </c>
      <c r="O623" t="s">
        <v>32</v>
      </c>
      <c r="P623" t="s">
        <v>27</v>
      </c>
      <c r="Q623" t="s">
        <v>27</v>
      </c>
      <c r="R623" t="s">
        <v>33</v>
      </c>
      <c r="S623" t="s">
        <v>27</v>
      </c>
      <c r="T623" t="s">
        <v>31</v>
      </c>
      <c r="U623" t="s">
        <v>27</v>
      </c>
      <c r="V623" t="s">
        <v>27</v>
      </c>
      <c r="W623" t="s">
        <v>27</v>
      </c>
      <c r="X623" t="s">
        <v>172</v>
      </c>
      <c r="Y623" t="s">
        <v>4033</v>
      </c>
    </row>
    <row r="624" spans="1:25" x14ac:dyDescent="0.25">
      <c r="A624">
        <v>56752</v>
      </c>
      <c r="B624" t="s">
        <v>4034</v>
      </c>
      <c r="C624" t="s">
        <v>4035</v>
      </c>
      <c r="D624">
        <v>4</v>
      </c>
      <c r="F624" t="s">
        <v>304</v>
      </c>
      <c r="G624" t="s">
        <v>901</v>
      </c>
      <c r="H624" t="s">
        <v>902</v>
      </c>
      <c r="I624" t="s">
        <v>901</v>
      </c>
      <c r="K624">
        <v>1939</v>
      </c>
      <c r="O624" t="s">
        <v>32</v>
      </c>
      <c r="P624" t="s">
        <v>31</v>
      </c>
      <c r="Q624" t="s">
        <v>27</v>
      </c>
      <c r="R624" t="s">
        <v>35</v>
      </c>
      <c r="S624" t="s">
        <v>27</v>
      </c>
      <c r="T624" t="s">
        <v>31</v>
      </c>
      <c r="U624" t="s">
        <v>27</v>
      </c>
      <c r="V624" t="s">
        <v>27</v>
      </c>
      <c r="W624" t="s">
        <v>27</v>
      </c>
      <c r="X624" t="s">
        <v>47</v>
      </c>
      <c r="Y624" t="s">
        <v>4036</v>
      </c>
    </row>
    <row r="625" spans="1:25" x14ac:dyDescent="0.25">
      <c r="A625">
        <v>92984</v>
      </c>
      <c r="B625" t="s">
        <v>4037</v>
      </c>
      <c r="C625" t="s">
        <v>4038</v>
      </c>
      <c r="D625">
        <v>4</v>
      </c>
      <c r="E625" t="s">
        <v>4039</v>
      </c>
      <c r="F625" t="s">
        <v>4040</v>
      </c>
      <c r="J625">
        <v>1964</v>
      </c>
      <c r="K625">
        <v>1967</v>
      </c>
      <c r="L625" t="s">
        <v>4041</v>
      </c>
      <c r="M625" t="s">
        <v>4042</v>
      </c>
      <c r="N625" t="s">
        <v>963</v>
      </c>
      <c r="O625" t="s">
        <v>32</v>
      </c>
      <c r="P625" t="s">
        <v>27</v>
      </c>
      <c r="Q625" t="s">
        <v>27</v>
      </c>
      <c r="R625" t="s">
        <v>35</v>
      </c>
      <c r="S625" t="s">
        <v>31</v>
      </c>
      <c r="T625" t="s">
        <v>31</v>
      </c>
      <c r="U625" t="s">
        <v>27</v>
      </c>
      <c r="V625" t="s">
        <v>27</v>
      </c>
      <c r="W625" t="s">
        <v>27</v>
      </c>
      <c r="X625" t="s">
        <v>47</v>
      </c>
      <c r="Y625" t="s">
        <v>4043</v>
      </c>
    </row>
    <row r="626" spans="1:25" x14ac:dyDescent="0.25">
      <c r="A626">
        <v>674510</v>
      </c>
      <c r="B626" t="s">
        <v>4044</v>
      </c>
      <c r="C626" t="s">
        <v>4045</v>
      </c>
      <c r="D626">
        <v>4</v>
      </c>
      <c r="F626" t="s">
        <v>4046</v>
      </c>
      <c r="K626">
        <v>2006</v>
      </c>
      <c r="L626" t="s">
        <v>4047</v>
      </c>
      <c r="M626" t="s">
        <v>4048</v>
      </c>
      <c r="O626" t="s">
        <v>32</v>
      </c>
      <c r="P626" t="s">
        <v>31</v>
      </c>
      <c r="Q626" t="s">
        <v>27</v>
      </c>
      <c r="R626" t="s">
        <v>33</v>
      </c>
      <c r="S626" t="s">
        <v>27</v>
      </c>
      <c r="T626" t="s">
        <v>27</v>
      </c>
      <c r="U626" t="s">
        <v>31</v>
      </c>
      <c r="V626" t="s">
        <v>27</v>
      </c>
      <c r="W626" t="s">
        <v>27</v>
      </c>
      <c r="X626" t="s">
        <v>47</v>
      </c>
      <c r="Y626" t="s">
        <v>4049</v>
      </c>
    </row>
    <row r="627" spans="1:25" x14ac:dyDescent="0.25">
      <c r="A627">
        <v>675513</v>
      </c>
      <c r="B627" t="s">
        <v>4050</v>
      </c>
      <c r="C627" t="s">
        <v>4051</v>
      </c>
      <c r="D627">
        <v>4</v>
      </c>
      <c r="F627" t="s">
        <v>1479</v>
      </c>
      <c r="K627">
        <v>1999</v>
      </c>
      <c r="L627" t="s">
        <v>4052</v>
      </c>
      <c r="M627" t="s">
        <v>4053</v>
      </c>
      <c r="N627" t="s">
        <v>293</v>
      </c>
      <c r="O627" t="s">
        <v>37</v>
      </c>
      <c r="P627" t="s">
        <v>27</v>
      </c>
      <c r="Q627" t="s">
        <v>27</v>
      </c>
      <c r="R627" t="s">
        <v>28</v>
      </c>
      <c r="S627" t="s">
        <v>27</v>
      </c>
      <c r="T627" t="s">
        <v>27</v>
      </c>
      <c r="U627" t="s">
        <v>31</v>
      </c>
      <c r="V627" t="s">
        <v>27</v>
      </c>
      <c r="W627" t="s">
        <v>27</v>
      </c>
      <c r="X627" t="s">
        <v>172</v>
      </c>
    </row>
    <row r="628" spans="1:25" x14ac:dyDescent="0.25">
      <c r="A628">
        <v>46385</v>
      </c>
      <c r="B628" t="s">
        <v>4054</v>
      </c>
      <c r="C628" t="s">
        <v>4055</v>
      </c>
      <c r="D628">
        <v>4</v>
      </c>
      <c r="E628" t="s">
        <v>4056</v>
      </c>
      <c r="F628" t="s">
        <v>4057</v>
      </c>
      <c r="J628">
        <v>1970</v>
      </c>
      <c r="K628">
        <v>1973</v>
      </c>
      <c r="L628" t="s">
        <v>4058</v>
      </c>
      <c r="M628" t="s">
        <v>4059</v>
      </c>
      <c r="N628" t="s">
        <v>68</v>
      </c>
      <c r="O628" t="s">
        <v>32</v>
      </c>
      <c r="P628" t="s">
        <v>31</v>
      </c>
      <c r="Q628" t="s">
        <v>27</v>
      </c>
      <c r="R628" t="s">
        <v>33</v>
      </c>
      <c r="S628" t="s">
        <v>27</v>
      </c>
      <c r="T628" t="s">
        <v>31</v>
      </c>
      <c r="U628" t="s">
        <v>27</v>
      </c>
      <c r="V628" t="s">
        <v>27</v>
      </c>
      <c r="W628" t="s">
        <v>27</v>
      </c>
      <c r="X628" t="s">
        <v>172</v>
      </c>
      <c r="Y628" t="s">
        <v>4060</v>
      </c>
    </row>
    <row r="629" spans="1:25" x14ac:dyDescent="0.25">
      <c r="A629">
        <v>604618</v>
      </c>
      <c r="B629" t="s">
        <v>4061</v>
      </c>
      <c r="C629" t="s">
        <v>4062</v>
      </c>
      <c r="D629">
        <v>4</v>
      </c>
      <c r="E629" t="s">
        <v>4063</v>
      </c>
      <c r="F629" t="s">
        <v>319</v>
      </c>
      <c r="J629">
        <v>1963</v>
      </c>
      <c r="K629">
        <v>1965</v>
      </c>
      <c r="L629" t="s">
        <v>4064</v>
      </c>
      <c r="M629" t="s">
        <v>4065</v>
      </c>
      <c r="N629" t="s">
        <v>1207</v>
      </c>
      <c r="O629" t="s">
        <v>32</v>
      </c>
      <c r="P629" t="s">
        <v>31</v>
      </c>
      <c r="Q629" t="s">
        <v>27</v>
      </c>
      <c r="R629" t="s">
        <v>33</v>
      </c>
      <c r="S629" t="s">
        <v>27</v>
      </c>
      <c r="T629" t="s">
        <v>31</v>
      </c>
      <c r="U629" t="s">
        <v>27</v>
      </c>
      <c r="V629" t="s">
        <v>27</v>
      </c>
      <c r="W629" t="s">
        <v>27</v>
      </c>
      <c r="X629" t="s">
        <v>172</v>
      </c>
      <c r="Y629" t="s">
        <v>4066</v>
      </c>
    </row>
    <row r="630" spans="1:25" x14ac:dyDescent="0.25">
      <c r="A630">
        <v>136161</v>
      </c>
      <c r="B630" t="s">
        <v>4067</v>
      </c>
      <c r="C630" t="s">
        <v>4068</v>
      </c>
      <c r="D630">
        <v>4</v>
      </c>
      <c r="E630" t="s">
        <v>4069</v>
      </c>
      <c r="F630" t="s">
        <v>4070</v>
      </c>
      <c r="G630" t="s">
        <v>809</v>
      </c>
      <c r="H630" t="s">
        <v>810</v>
      </c>
      <c r="I630" t="s">
        <v>809</v>
      </c>
      <c r="J630">
        <v>1997</v>
      </c>
      <c r="K630">
        <v>2004</v>
      </c>
      <c r="L630" t="s">
        <v>4071</v>
      </c>
      <c r="M630" t="s">
        <v>4072</v>
      </c>
      <c r="N630" t="s">
        <v>191</v>
      </c>
      <c r="O630" t="s">
        <v>32</v>
      </c>
      <c r="P630" t="s">
        <v>31</v>
      </c>
      <c r="Q630" t="s">
        <v>27</v>
      </c>
      <c r="R630" t="s">
        <v>28</v>
      </c>
      <c r="S630" t="s">
        <v>27</v>
      </c>
      <c r="T630" t="s">
        <v>31</v>
      </c>
      <c r="U630" t="s">
        <v>27</v>
      </c>
      <c r="V630" t="s">
        <v>27</v>
      </c>
      <c r="W630" t="s">
        <v>27</v>
      </c>
      <c r="X630" t="s">
        <v>47</v>
      </c>
      <c r="Y630" t="s">
        <v>4073</v>
      </c>
    </row>
    <row r="631" spans="1:25" x14ac:dyDescent="0.25">
      <c r="A631">
        <v>16485</v>
      </c>
      <c r="B631" t="s">
        <v>4074</v>
      </c>
      <c r="C631" t="s">
        <v>4075</v>
      </c>
      <c r="D631">
        <v>4</v>
      </c>
      <c r="F631" t="s">
        <v>4076</v>
      </c>
      <c r="K631">
        <v>1948</v>
      </c>
      <c r="L631" t="s">
        <v>4077</v>
      </c>
      <c r="M631" t="s">
        <v>4078</v>
      </c>
      <c r="N631" t="s">
        <v>873</v>
      </c>
      <c r="O631" t="s">
        <v>26</v>
      </c>
      <c r="P631" t="s">
        <v>31</v>
      </c>
      <c r="Q631" t="s">
        <v>27</v>
      </c>
      <c r="R631" t="s">
        <v>35</v>
      </c>
      <c r="S631" t="s">
        <v>27</v>
      </c>
      <c r="T631" t="s">
        <v>31</v>
      </c>
      <c r="U631" t="s">
        <v>31</v>
      </c>
      <c r="V631" t="s">
        <v>31</v>
      </c>
      <c r="W631" t="s">
        <v>27</v>
      </c>
      <c r="X631" t="s">
        <v>580</v>
      </c>
      <c r="Y631" t="s">
        <v>4079</v>
      </c>
    </row>
    <row r="632" spans="1:25" x14ac:dyDescent="0.25">
      <c r="A632">
        <v>454514</v>
      </c>
      <c r="B632" t="s">
        <v>4080</v>
      </c>
      <c r="C632" t="s">
        <v>4081</v>
      </c>
      <c r="D632">
        <v>4</v>
      </c>
      <c r="E632" t="s">
        <v>4082</v>
      </c>
      <c r="F632" t="s">
        <v>353</v>
      </c>
      <c r="G632" t="s">
        <v>85</v>
      </c>
      <c r="H632" t="s">
        <v>86</v>
      </c>
      <c r="I632" t="s">
        <v>85</v>
      </c>
      <c r="J632">
        <v>1979</v>
      </c>
      <c r="K632">
        <v>1984</v>
      </c>
      <c r="L632" t="s">
        <v>4083</v>
      </c>
      <c r="M632" t="s">
        <v>4084</v>
      </c>
      <c r="N632" t="s">
        <v>84</v>
      </c>
      <c r="O632" t="s">
        <v>26</v>
      </c>
      <c r="P632" t="s">
        <v>27</v>
      </c>
      <c r="Q632" t="s">
        <v>27</v>
      </c>
      <c r="R632" t="s">
        <v>28</v>
      </c>
      <c r="S632" t="s">
        <v>27</v>
      </c>
      <c r="T632" t="s">
        <v>27</v>
      </c>
      <c r="U632" t="s">
        <v>31</v>
      </c>
      <c r="V632" t="s">
        <v>27</v>
      </c>
      <c r="W632" t="s">
        <v>27</v>
      </c>
      <c r="X632" t="s">
        <v>172</v>
      </c>
      <c r="Y632" t="s">
        <v>4085</v>
      </c>
    </row>
    <row r="633" spans="1:25" x14ac:dyDescent="0.25">
      <c r="A633">
        <v>111498</v>
      </c>
      <c r="B633" t="s">
        <v>4086</v>
      </c>
      <c r="C633" t="s">
        <v>4087</v>
      </c>
      <c r="D633">
        <v>4</v>
      </c>
      <c r="F633" t="s">
        <v>4088</v>
      </c>
      <c r="K633">
        <v>1948</v>
      </c>
      <c r="L633" t="s">
        <v>4089</v>
      </c>
      <c r="M633" t="s">
        <v>4090</v>
      </c>
      <c r="N633" t="s">
        <v>355</v>
      </c>
      <c r="O633" t="s">
        <v>32</v>
      </c>
      <c r="P633" t="s">
        <v>31</v>
      </c>
      <c r="Q633" t="s">
        <v>27</v>
      </c>
      <c r="R633" t="s">
        <v>33</v>
      </c>
      <c r="S633" t="s">
        <v>27</v>
      </c>
      <c r="T633" t="s">
        <v>31</v>
      </c>
      <c r="U633" t="s">
        <v>27</v>
      </c>
      <c r="V633" t="s">
        <v>27</v>
      </c>
      <c r="W633" t="s">
        <v>27</v>
      </c>
      <c r="X633" t="s">
        <v>580</v>
      </c>
      <c r="Y633" t="s">
        <v>4091</v>
      </c>
    </row>
    <row r="634" spans="1:25" x14ac:dyDescent="0.25">
      <c r="A634">
        <v>675009</v>
      </c>
      <c r="B634" t="s">
        <v>4093</v>
      </c>
      <c r="C634" t="s">
        <v>4094</v>
      </c>
      <c r="D634">
        <v>4</v>
      </c>
      <c r="F634" t="s">
        <v>4095</v>
      </c>
      <c r="L634" t="s">
        <v>4096</v>
      </c>
      <c r="M634" t="s">
        <v>4097</v>
      </c>
      <c r="N634" t="s">
        <v>4098</v>
      </c>
      <c r="O634" t="s">
        <v>32</v>
      </c>
      <c r="P634" t="s">
        <v>27</v>
      </c>
      <c r="Q634" t="s">
        <v>27</v>
      </c>
      <c r="R634" t="s">
        <v>37</v>
      </c>
      <c r="S634" t="s">
        <v>27</v>
      </c>
      <c r="T634" t="s">
        <v>27</v>
      </c>
      <c r="U634" t="s">
        <v>31</v>
      </c>
      <c r="V634" t="s">
        <v>27</v>
      </c>
      <c r="W634" t="s">
        <v>27</v>
      </c>
      <c r="X634" t="s">
        <v>47</v>
      </c>
      <c r="Y634" t="s">
        <v>4099</v>
      </c>
    </row>
    <row r="635" spans="1:25" x14ac:dyDescent="0.25">
      <c r="A635">
        <v>31241</v>
      </c>
      <c r="B635" t="s">
        <v>4100</v>
      </c>
      <c r="C635" t="s">
        <v>4101</v>
      </c>
      <c r="D635">
        <v>4</v>
      </c>
      <c r="F635" t="s">
        <v>4102</v>
      </c>
      <c r="K635">
        <v>2001</v>
      </c>
      <c r="L635" t="s">
        <v>4103</v>
      </c>
      <c r="M635" t="s">
        <v>4104</v>
      </c>
      <c r="N635" t="s">
        <v>1717</v>
      </c>
      <c r="O635" t="s">
        <v>26</v>
      </c>
      <c r="P635" t="s">
        <v>31</v>
      </c>
      <c r="Q635" t="s">
        <v>27</v>
      </c>
      <c r="R635" t="s">
        <v>28</v>
      </c>
      <c r="S635" t="s">
        <v>27</v>
      </c>
      <c r="T635" t="s">
        <v>31</v>
      </c>
      <c r="U635" t="s">
        <v>27</v>
      </c>
      <c r="V635" t="s">
        <v>31</v>
      </c>
      <c r="W635" t="s">
        <v>27</v>
      </c>
      <c r="X635" t="s">
        <v>47</v>
      </c>
      <c r="Y635" t="s">
        <v>4105</v>
      </c>
    </row>
    <row r="636" spans="1:25" x14ac:dyDescent="0.25">
      <c r="A636">
        <v>675271</v>
      </c>
      <c r="B636" t="s">
        <v>4106</v>
      </c>
      <c r="C636" t="s">
        <v>4107</v>
      </c>
      <c r="D636">
        <v>4</v>
      </c>
      <c r="E636" t="s">
        <v>4108</v>
      </c>
      <c r="F636" t="s">
        <v>4109</v>
      </c>
      <c r="G636" t="e">
        <f>-prazole</f>
        <v>#NAME?</v>
      </c>
      <c r="H636" t="s">
        <v>63</v>
      </c>
      <c r="I636" t="e">
        <f>-prazole</f>
        <v>#NAME?</v>
      </c>
      <c r="J636">
        <v>1999</v>
      </c>
      <c r="K636">
        <v>2001</v>
      </c>
      <c r="L636" t="s">
        <v>4110</v>
      </c>
      <c r="M636" t="s">
        <v>4111</v>
      </c>
      <c r="O636" t="s">
        <v>32</v>
      </c>
      <c r="P636" t="s">
        <v>31</v>
      </c>
      <c r="Q636" t="s">
        <v>27</v>
      </c>
      <c r="R636" t="s">
        <v>28</v>
      </c>
      <c r="S636" t="s">
        <v>31</v>
      </c>
      <c r="T636" t="s">
        <v>31</v>
      </c>
      <c r="U636" t="s">
        <v>31</v>
      </c>
      <c r="V636" t="s">
        <v>27</v>
      </c>
      <c r="W636" t="s">
        <v>27</v>
      </c>
      <c r="X636" t="s">
        <v>47</v>
      </c>
      <c r="Y636" t="s">
        <v>4112</v>
      </c>
    </row>
    <row r="637" spans="1:25" x14ac:dyDescent="0.25">
      <c r="A637">
        <v>359778</v>
      </c>
      <c r="B637" t="s">
        <v>4113</v>
      </c>
      <c r="C637" t="s">
        <v>4114</v>
      </c>
      <c r="D637">
        <v>4</v>
      </c>
      <c r="E637" t="s">
        <v>4115</v>
      </c>
      <c r="F637" t="s">
        <v>4116</v>
      </c>
      <c r="J637">
        <v>1962</v>
      </c>
      <c r="K637">
        <v>1964</v>
      </c>
      <c r="L637" t="s">
        <v>4117</v>
      </c>
      <c r="M637" t="s">
        <v>4118</v>
      </c>
      <c r="N637" t="s">
        <v>4119</v>
      </c>
      <c r="O637" t="s">
        <v>32</v>
      </c>
      <c r="P637" t="s">
        <v>31</v>
      </c>
      <c r="Q637" t="s">
        <v>27</v>
      </c>
      <c r="R637" t="s">
        <v>35</v>
      </c>
      <c r="S637" t="s">
        <v>27</v>
      </c>
      <c r="T637" t="s">
        <v>31</v>
      </c>
      <c r="U637" t="s">
        <v>31</v>
      </c>
      <c r="V637" t="s">
        <v>27</v>
      </c>
      <c r="W637" t="s">
        <v>27</v>
      </c>
      <c r="X637" t="s">
        <v>47</v>
      </c>
      <c r="Y637" t="s">
        <v>4120</v>
      </c>
    </row>
    <row r="638" spans="1:25" x14ac:dyDescent="0.25">
      <c r="A638">
        <v>699429</v>
      </c>
      <c r="B638" t="s">
        <v>4121</v>
      </c>
      <c r="C638" t="s">
        <v>4122</v>
      </c>
      <c r="D638">
        <v>4</v>
      </c>
      <c r="E638" t="s">
        <v>4123</v>
      </c>
      <c r="F638" t="s">
        <v>828</v>
      </c>
      <c r="J638">
        <v>1978</v>
      </c>
      <c r="K638">
        <v>1992</v>
      </c>
      <c r="L638" t="s">
        <v>4124</v>
      </c>
      <c r="M638" t="s">
        <v>4125</v>
      </c>
      <c r="N638" t="s">
        <v>167</v>
      </c>
      <c r="O638" t="s">
        <v>26</v>
      </c>
      <c r="P638" t="s">
        <v>27</v>
      </c>
      <c r="Q638" t="s">
        <v>27</v>
      </c>
      <c r="R638" t="s">
        <v>28</v>
      </c>
      <c r="S638" t="s">
        <v>27</v>
      </c>
      <c r="T638" t="s">
        <v>27</v>
      </c>
      <c r="U638" t="s">
        <v>31</v>
      </c>
      <c r="V638" t="s">
        <v>27</v>
      </c>
      <c r="W638" t="s">
        <v>31</v>
      </c>
      <c r="X638" t="s">
        <v>47</v>
      </c>
      <c r="Y638" t="s">
        <v>4126</v>
      </c>
    </row>
    <row r="639" spans="1:25" x14ac:dyDescent="0.25">
      <c r="A639">
        <v>1383010</v>
      </c>
      <c r="B639" t="s">
        <v>4127</v>
      </c>
      <c r="C639" t="s">
        <v>4128</v>
      </c>
      <c r="D639">
        <v>4</v>
      </c>
      <c r="F639" t="s">
        <v>4129</v>
      </c>
      <c r="K639">
        <v>1978</v>
      </c>
      <c r="L639" t="s">
        <v>4130</v>
      </c>
      <c r="M639" t="s">
        <v>4131</v>
      </c>
      <c r="N639" t="s">
        <v>293</v>
      </c>
      <c r="O639" t="s">
        <v>32</v>
      </c>
      <c r="P639" t="s">
        <v>27</v>
      </c>
      <c r="Q639" t="s">
        <v>27</v>
      </c>
      <c r="R639" t="s">
        <v>37</v>
      </c>
      <c r="S639" t="s">
        <v>27</v>
      </c>
      <c r="T639" t="s">
        <v>27</v>
      </c>
      <c r="U639" t="s">
        <v>31</v>
      </c>
      <c r="V639" t="s">
        <v>27</v>
      </c>
      <c r="W639" t="s">
        <v>27</v>
      </c>
      <c r="X639" t="s">
        <v>172</v>
      </c>
    </row>
    <row r="640" spans="1:25" x14ac:dyDescent="0.25">
      <c r="A640">
        <v>157330</v>
      </c>
      <c r="B640" t="s">
        <v>4132</v>
      </c>
      <c r="C640" t="s">
        <v>4133</v>
      </c>
      <c r="D640">
        <v>4</v>
      </c>
      <c r="F640" t="s">
        <v>4134</v>
      </c>
      <c r="G640" t="e">
        <f>-stigmine</f>
        <v>#NAME?</v>
      </c>
      <c r="H640" t="s">
        <v>3283</v>
      </c>
      <c r="I640" t="e">
        <f>-stigmine</f>
        <v>#NAME?</v>
      </c>
      <c r="K640">
        <v>1955</v>
      </c>
      <c r="L640" t="s">
        <v>4135</v>
      </c>
      <c r="M640" t="s">
        <v>4136</v>
      </c>
      <c r="N640" t="s">
        <v>1643</v>
      </c>
      <c r="O640" t="s">
        <v>32</v>
      </c>
      <c r="P640" t="s">
        <v>31</v>
      </c>
      <c r="Q640" t="s">
        <v>27</v>
      </c>
      <c r="R640" t="s">
        <v>35</v>
      </c>
      <c r="S640" t="s">
        <v>27</v>
      </c>
      <c r="T640" t="s">
        <v>31</v>
      </c>
      <c r="U640" t="s">
        <v>31</v>
      </c>
      <c r="V640" t="s">
        <v>27</v>
      </c>
      <c r="W640" t="s">
        <v>27</v>
      </c>
      <c r="X640" t="s">
        <v>47</v>
      </c>
      <c r="Y640" t="s">
        <v>4137</v>
      </c>
    </row>
    <row r="641" spans="1:25" x14ac:dyDescent="0.25">
      <c r="A641">
        <v>158277</v>
      </c>
      <c r="B641" t="s">
        <v>4138</v>
      </c>
      <c r="C641" t="s">
        <v>4139</v>
      </c>
      <c r="D641">
        <v>4</v>
      </c>
      <c r="E641" t="s">
        <v>4140</v>
      </c>
      <c r="F641" t="s">
        <v>319</v>
      </c>
      <c r="G641" t="e">
        <f>-rubicin</f>
        <v>#NAME?</v>
      </c>
      <c r="H641" t="s">
        <v>626</v>
      </c>
      <c r="I641" t="e">
        <f>-rubicin</f>
        <v>#NAME?</v>
      </c>
      <c r="J641">
        <v>1987</v>
      </c>
      <c r="K641">
        <v>1990</v>
      </c>
      <c r="L641" t="s">
        <v>4141</v>
      </c>
      <c r="M641" t="s">
        <v>4142</v>
      </c>
      <c r="N641" t="s">
        <v>167</v>
      </c>
      <c r="O641" t="s">
        <v>26</v>
      </c>
      <c r="P641" t="s">
        <v>31</v>
      </c>
      <c r="Q641" t="s">
        <v>27</v>
      </c>
      <c r="R641" t="s">
        <v>28</v>
      </c>
      <c r="S641" t="s">
        <v>27</v>
      </c>
      <c r="T641" t="s">
        <v>27</v>
      </c>
      <c r="U641" t="s">
        <v>31</v>
      </c>
      <c r="V641" t="s">
        <v>27</v>
      </c>
      <c r="W641" t="s">
        <v>31</v>
      </c>
      <c r="X641" t="s">
        <v>47</v>
      </c>
      <c r="Y641" t="s">
        <v>4143</v>
      </c>
    </row>
    <row r="642" spans="1:25" x14ac:dyDescent="0.25">
      <c r="A642">
        <v>28310</v>
      </c>
      <c r="B642" t="s">
        <v>4144</v>
      </c>
      <c r="C642" t="s">
        <v>4145</v>
      </c>
      <c r="D642">
        <v>4</v>
      </c>
      <c r="F642" t="s">
        <v>4146</v>
      </c>
      <c r="G642" t="e">
        <f>-tepa</f>
        <v>#NAME?</v>
      </c>
      <c r="H642" t="s">
        <v>1899</v>
      </c>
      <c r="I642" t="e">
        <f>-tepa</f>
        <v>#NAME?</v>
      </c>
      <c r="K642">
        <v>1959</v>
      </c>
      <c r="L642" t="s">
        <v>4147</v>
      </c>
      <c r="M642" t="s">
        <v>4148</v>
      </c>
      <c r="N642" t="s">
        <v>167</v>
      </c>
      <c r="O642" t="s">
        <v>32</v>
      </c>
      <c r="P642" t="s">
        <v>31</v>
      </c>
      <c r="Q642" t="s">
        <v>27</v>
      </c>
      <c r="R642" t="s">
        <v>35</v>
      </c>
      <c r="S642" t="s">
        <v>27</v>
      </c>
      <c r="T642" t="s">
        <v>27</v>
      </c>
      <c r="U642" t="s">
        <v>31</v>
      </c>
      <c r="V642" t="s">
        <v>27</v>
      </c>
      <c r="W642" t="s">
        <v>27</v>
      </c>
      <c r="X642" t="s">
        <v>47</v>
      </c>
      <c r="Y642" t="s">
        <v>4149</v>
      </c>
    </row>
    <row r="643" spans="1:25" x14ac:dyDescent="0.25">
      <c r="A643">
        <v>674410</v>
      </c>
      <c r="B643" t="s">
        <v>4150</v>
      </c>
      <c r="C643" t="s">
        <v>4151</v>
      </c>
      <c r="D643">
        <v>4</v>
      </c>
      <c r="F643" t="s">
        <v>4095</v>
      </c>
      <c r="L643" t="s">
        <v>3098</v>
      </c>
      <c r="M643" t="s">
        <v>3099</v>
      </c>
      <c r="N643" t="s">
        <v>234</v>
      </c>
      <c r="O643" t="s">
        <v>36</v>
      </c>
      <c r="P643" t="s">
        <v>27</v>
      </c>
      <c r="Q643" t="s">
        <v>27</v>
      </c>
      <c r="R643" t="s">
        <v>37</v>
      </c>
      <c r="S643" t="s">
        <v>27</v>
      </c>
      <c r="T643" t="s">
        <v>27</v>
      </c>
      <c r="U643" t="s">
        <v>31</v>
      </c>
      <c r="V643" t="s">
        <v>27</v>
      </c>
      <c r="W643" t="s">
        <v>27</v>
      </c>
      <c r="X643" t="s">
        <v>47</v>
      </c>
      <c r="Y643" t="s">
        <v>4152</v>
      </c>
    </row>
    <row r="644" spans="1:25" x14ac:dyDescent="0.25">
      <c r="A644">
        <v>674885</v>
      </c>
      <c r="B644" t="s">
        <v>4153</v>
      </c>
      <c r="C644" t="s">
        <v>4154</v>
      </c>
      <c r="D644">
        <v>4</v>
      </c>
      <c r="E644" t="s">
        <v>4155</v>
      </c>
      <c r="F644" t="s">
        <v>4156</v>
      </c>
      <c r="G644" t="s">
        <v>635</v>
      </c>
      <c r="H644" t="s">
        <v>636</v>
      </c>
      <c r="I644" t="s">
        <v>635</v>
      </c>
      <c r="J644">
        <v>1975</v>
      </c>
      <c r="K644">
        <v>1989</v>
      </c>
      <c r="N644" t="s">
        <v>198</v>
      </c>
      <c r="O644" t="s">
        <v>26</v>
      </c>
      <c r="P644" t="s">
        <v>27</v>
      </c>
      <c r="Q644" t="s">
        <v>27</v>
      </c>
      <c r="R644" t="s">
        <v>28</v>
      </c>
      <c r="S644" t="s">
        <v>31</v>
      </c>
      <c r="T644" t="s">
        <v>31</v>
      </c>
      <c r="U644" t="s">
        <v>27</v>
      </c>
      <c r="V644" t="s">
        <v>27</v>
      </c>
      <c r="W644" t="s">
        <v>27</v>
      </c>
      <c r="X644" t="s">
        <v>47</v>
      </c>
      <c r="Y644" t="s">
        <v>4157</v>
      </c>
    </row>
    <row r="645" spans="1:25" x14ac:dyDescent="0.25">
      <c r="A645">
        <v>453564</v>
      </c>
      <c r="B645" t="s">
        <v>4158</v>
      </c>
      <c r="C645" t="s">
        <v>4159</v>
      </c>
      <c r="D645">
        <v>4</v>
      </c>
      <c r="F645" t="s">
        <v>4160</v>
      </c>
      <c r="G645" t="e">
        <f>-thiazide</f>
        <v>#NAME?</v>
      </c>
      <c r="H645" t="s">
        <v>120</v>
      </c>
      <c r="I645" t="e">
        <f>-thiazide</f>
        <v>#NAME?</v>
      </c>
      <c r="J645">
        <v>1963</v>
      </c>
      <c r="K645">
        <v>1960</v>
      </c>
      <c r="L645" t="s">
        <v>4161</v>
      </c>
      <c r="M645" t="s">
        <v>4162</v>
      </c>
      <c r="N645" t="s">
        <v>150</v>
      </c>
      <c r="O645" t="s">
        <v>32</v>
      </c>
      <c r="P645" t="s">
        <v>31</v>
      </c>
      <c r="Q645" t="s">
        <v>27</v>
      </c>
      <c r="R645" t="s">
        <v>33</v>
      </c>
      <c r="S645" t="s">
        <v>27</v>
      </c>
      <c r="T645" t="s">
        <v>31</v>
      </c>
      <c r="U645" t="s">
        <v>27</v>
      </c>
      <c r="V645" t="s">
        <v>27</v>
      </c>
      <c r="W645" t="s">
        <v>27</v>
      </c>
      <c r="X645" t="s">
        <v>47</v>
      </c>
      <c r="Y645" t="s">
        <v>4163</v>
      </c>
    </row>
    <row r="646" spans="1:25" x14ac:dyDescent="0.25">
      <c r="A646">
        <v>675079</v>
      </c>
      <c r="B646" t="s">
        <v>4164</v>
      </c>
      <c r="C646" t="s">
        <v>4165</v>
      </c>
      <c r="D646">
        <v>4</v>
      </c>
      <c r="F646" t="s">
        <v>2405</v>
      </c>
      <c r="K646">
        <v>2006</v>
      </c>
      <c r="N646" t="s">
        <v>4166</v>
      </c>
      <c r="O646" t="s">
        <v>36</v>
      </c>
      <c r="P646" t="s">
        <v>27</v>
      </c>
      <c r="Q646" t="s">
        <v>27</v>
      </c>
      <c r="R646" t="s">
        <v>35</v>
      </c>
      <c r="S646" t="s">
        <v>27</v>
      </c>
      <c r="T646" t="s">
        <v>27</v>
      </c>
      <c r="U646" t="s">
        <v>27</v>
      </c>
      <c r="V646" t="s">
        <v>31</v>
      </c>
      <c r="W646" t="s">
        <v>27</v>
      </c>
      <c r="X646" t="s">
        <v>47</v>
      </c>
      <c r="Y646" t="s">
        <v>4167</v>
      </c>
    </row>
    <row r="647" spans="1:25" x14ac:dyDescent="0.25">
      <c r="A647">
        <v>112655</v>
      </c>
      <c r="B647" t="s">
        <v>4168</v>
      </c>
      <c r="C647" t="s">
        <v>4169</v>
      </c>
      <c r="D647">
        <v>4</v>
      </c>
      <c r="F647" t="s">
        <v>4170</v>
      </c>
      <c r="G647" t="e">
        <f>-dopa</f>
        <v>#NAME?</v>
      </c>
      <c r="H647" t="s">
        <v>210</v>
      </c>
      <c r="I647" t="e">
        <f>-dopa</f>
        <v>#NAME?</v>
      </c>
      <c r="J647">
        <v>1969</v>
      </c>
      <c r="K647">
        <v>1970</v>
      </c>
      <c r="L647" t="s">
        <v>4171</v>
      </c>
      <c r="M647" t="s">
        <v>4172</v>
      </c>
      <c r="N647" t="s">
        <v>1803</v>
      </c>
      <c r="O647" t="s">
        <v>32</v>
      </c>
      <c r="P647" t="s">
        <v>31</v>
      </c>
      <c r="Q647" t="s">
        <v>27</v>
      </c>
      <c r="R647" t="s">
        <v>28</v>
      </c>
      <c r="S647" t="s">
        <v>27</v>
      </c>
      <c r="T647" t="s">
        <v>31</v>
      </c>
      <c r="U647" t="s">
        <v>27</v>
      </c>
      <c r="V647" t="s">
        <v>27</v>
      </c>
      <c r="W647" t="s">
        <v>27</v>
      </c>
      <c r="X647" t="s">
        <v>47</v>
      </c>
      <c r="Y647" t="s">
        <v>4173</v>
      </c>
    </row>
    <row r="648" spans="1:25" x14ac:dyDescent="0.25">
      <c r="A648">
        <v>627419</v>
      </c>
      <c r="B648" t="s">
        <v>4174</v>
      </c>
      <c r="C648" t="s">
        <v>4175</v>
      </c>
      <c r="D648">
        <v>4</v>
      </c>
      <c r="E648" t="s">
        <v>4176</v>
      </c>
      <c r="F648" t="s">
        <v>4177</v>
      </c>
      <c r="J648">
        <v>1963</v>
      </c>
      <c r="K648">
        <v>2011</v>
      </c>
      <c r="N648" t="s">
        <v>4178</v>
      </c>
      <c r="O648" t="s">
        <v>32</v>
      </c>
      <c r="P648" t="s">
        <v>31</v>
      </c>
      <c r="Q648" t="s">
        <v>27</v>
      </c>
      <c r="R648" t="s">
        <v>35</v>
      </c>
      <c r="S648" t="s">
        <v>27</v>
      </c>
      <c r="T648" t="s">
        <v>27</v>
      </c>
      <c r="U648" t="s">
        <v>27</v>
      </c>
      <c r="V648" t="s">
        <v>31</v>
      </c>
      <c r="W648" t="s">
        <v>27</v>
      </c>
      <c r="X648" t="s">
        <v>580</v>
      </c>
      <c r="Y648" t="s">
        <v>4179</v>
      </c>
    </row>
    <row r="649" spans="1:25" x14ac:dyDescent="0.25">
      <c r="A649">
        <v>50440</v>
      </c>
      <c r="B649" t="s">
        <v>4180</v>
      </c>
      <c r="C649" t="s">
        <v>4181</v>
      </c>
      <c r="D649">
        <v>4</v>
      </c>
      <c r="E649" t="s">
        <v>4182</v>
      </c>
      <c r="F649" t="s">
        <v>1282</v>
      </c>
      <c r="J649">
        <v>1997</v>
      </c>
      <c r="K649">
        <v>1999</v>
      </c>
      <c r="L649" t="s">
        <v>4183</v>
      </c>
      <c r="M649" t="s">
        <v>4184</v>
      </c>
      <c r="N649" t="s">
        <v>4185</v>
      </c>
      <c r="O649" t="s">
        <v>32</v>
      </c>
      <c r="P649" t="s">
        <v>31</v>
      </c>
      <c r="Q649" t="s">
        <v>27</v>
      </c>
      <c r="R649" t="s">
        <v>35</v>
      </c>
      <c r="S649" t="s">
        <v>27</v>
      </c>
      <c r="T649" t="s">
        <v>31</v>
      </c>
      <c r="U649" t="s">
        <v>27</v>
      </c>
      <c r="V649" t="s">
        <v>27</v>
      </c>
      <c r="W649" t="s">
        <v>31</v>
      </c>
      <c r="X649" t="s">
        <v>47</v>
      </c>
      <c r="Y649" t="s">
        <v>4186</v>
      </c>
    </row>
    <row r="650" spans="1:25" x14ac:dyDescent="0.25">
      <c r="A650">
        <v>675603</v>
      </c>
      <c r="B650" t="s">
        <v>4187</v>
      </c>
      <c r="C650" t="s">
        <v>4188</v>
      </c>
      <c r="D650">
        <v>4</v>
      </c>
      <c r="E650" t="s">
        <v>4189</v>
      </c>
      <c r="F650" t="s">
        <v>359</v>
      </c>
      <c r="J650">
        <v>1992</v>
      </c>
      <c r="K650">
        <v>1996</v>
      </c>
      <c r="L650" t="s">
        <v>4190</v>
      </c>
      <c r="M650" t="s">
        <v>4191</v>
      </c>
      <c r="N650" t="s">
        <v>360</v>
      </c>
      <c r="O650" t="s">
        <v>37</v>
      </c>
      <c r="P650" t="s">
        <v>27</v>
      </c>
      <c r="Q650" t="s">
        <v>27</v>
      </c>
      <c r="R650" t="s">
        <v>28</v>
      </c>
      <c r="S650" t="s">
        <v>27</v>
      </c>
      <c r="T650" t="s">
        <v>31</v>
      </c>
      <c r="U650" t="s">
        <v>27</v>
      </c>
      <c r="V650" t="s">
        <v>27</v>
      </c>
      <c r="W650" t="s">
        <v>27</v>
      </c>
      <c r="X650" t="s">
        <v>47</v>
      </c>
    </row>
    <row r="651" spans="1:25" x14ac:dyDescent="0.25">
      <c r="A651">
        <v>53616</v>
      </c>
      <c r="B651" t="s">
        <v>4192</v>
      </c>
      <c r="C651" t="s">
        <v>4193</v>
      </c>
      <c r="D651">
        <v>4</v>
      </c>
      <c r="E651" t="s">
        <v>4194</v>
      </c>
      <c r="F651" t="s">
        <v>4195</v>
      </c>
      <c r="G651" t="e">
        <f>-traline</f>
        <v>#NAME?</v>
      </c>
      <c r="H651" t="s">
        <v>2525</v>
      </c>
      <c r="I651" t="e">
        <f>-traline</f>
        <v>#NAME?</v>
      </c>
      <c r="J651">
        <v>1983</v>
      </c>
      <c r="K651">
        <v>1991</v>
      </c>
      <c r="L651" t="s">
        <v>4196</v>
      </c>
      <c r="M651" t="s">
        <v>4197</v>
      </c>
      <c r="N651" t="s">
        <v>78</v>
      </c>
      <c r="O651" t="s">
        <v>32</v>
      </c>
      <c r="P651" t="s">
        <v>31</v>
      </c>
      <c r="Q651" t="s">
        <v>27</v>
      </c>
      <c r="R651" t="s">
        <v>28</v>
      </c>
      <c r="S651" t="s">
        <v>27</v>
      </c>
      <c r="T651" t="s">
        <v>31</v>
      </c>
      <c r="U651" t="s">
        <v>27</v>
      </c>
      <c r="V651" t="s">
        <v>27</v>
      </c>
      <c r="W651" t="s">
        <v>31</v>
      </c>
      <c r="X651" t="s">
        <v>47</v>
      </c>
      <c r="Y651" t="s">
        <v>4198</v>
      </c>
    </row>
    <row r="652" spans="1:25" x14ac:dyDescent="0.25">
      <c r="A652">
        <v>94091</v>
      </c>
      <c r="B652" t="s">
        <v>4199</v>
      </c>
      <c r="C652" t="s">
        <v>4200</v>
      </c>
      <c r="D652">
        <v>4</v>
      </c>
      <c r="F652" t="s">
        <v>4201</v>
      </c>
      <c r="K652">
        <v>1958</v>
      </c>
      <c r="L652" t="s">
        <v>4202</v>
      </c>
      <c r="M652" t="s">
        <v>4203</v>
      </c>
      <c r="N652" t="s">
        <v>4204</v>
      </c>
      <c r="O652" t="s">
        <v>32</v>
      </c>
      <c r="P652" t="s">
        <v>31</v>
      </c>
      <c r="Q652" t="s">
        <v>27</v>
      </c>
      <c r="R652" t="s">
        <v>33</v>
      </c>
      <c r="S652" t="s">
        <v>27</v>
      </c>
      <c r="T652" t="s">
        <v>31</v>
      </c>
      <c r="U652" t="s">
        <v>27</v>
      </c>
      <c r="V652" t="s">
        <v>27</v>
      </c>
      <c r="W652" t="s">
        <v>27</v>
      </c>
      <c r="X652" t="s">
        <v>172</v>
      </c>
      <c r="Y652" t="s">
        <v>4205</v>
      </c>
    </row>
    <row r="653" spans="1:25" x14ac:dyDescent="0.25">
      <c r="A653">
        <v>53686</v>
      </c>
      <c r="B653" t="s">
        <v>4206</v>
      </c>
      <c r="C653" t="s">
        <v>4207</v>
      </c>
      <c r="D653">
        <v>4</v>
      </c>
      <c r="E653" t="s">
        <v>4208</v>
      </c>
      <c r="F653" t="s">
        <v>304</v>
      </c>
      <c r="J653">
        <v>1999</v>
      </c>
      <c r="K653">
        <v>1999</v>
      </c>
      <c r="L653" t="s">
        <v>4209</v>
      </c>
      <c r="M653" t="s">
        <v>4210</v>
      </c>
      <c r="O653" t="s">
        <v>32</v>
      </c>
      <c r="P653" t="s">
        <v>31</v>
      </c>
      <c r="Q653" t="s">
        <v>27</v>
      </c>
      <c r="R653" t="s">
        <v>35</v>
      </c>
      <c r="S653" t="s">
        <v>27</v>
      </c>
      <c r="T653" t="s">
        <v>31</v>
      </c>
      <c r="U653" t="s">
        <v>31</v>
      </c>
      <c r="V653" t="s">
        <v>27</v>
      </c>
      <c r="W653" t="s">
        <v>31</v>
      </c>
      <c r="X653" t="s">
        <v>47</v>
      </c>
      <c r="Y653" t="s">
        <v>4211</v>
      </c>
    </row>
    <row r="654" spans="1:25" x14ac:dyDescent="0.25">
      <c r="A654">
        <v>250328</v>
      </c>
      <c r="B654" t="s">
        <v>4212</v>
      </c>
      <c r="C654" t="s">
        <v>4213</v>
      </c>
      <c r="D654">
        <v>4</v>
      </c>
      <c r="E654" t="s">
        <v>4214</v>
      </c>
      <c r="F654" t="s">
        <v>721</v>
      </c>
      <c r="G654" t="e">
        <f>-triptan</f>
        <v>#NAME?</v>
      </c>
      <c r="H654" t="s">
        <v>2116</v>
      </c>
      <c r="I654" t="e">
        <f>-triptan</f>
        <v>#NAME?</v>
      </c>
      <c r="J654">
        <v>1997</v>
      </c>
      <c r="K654">
        <v>2001</v>
      </c>
      <c r="L654" t="s">
        <v>4215</v>
      </c>
      <c r="M654" t="s">
        <v>4216</v>
      </c>
      <c r="O654" t="s">
        <v>32</v>
      </c>
      <c r="P654" t="s">
        <v>31</v>
      </c>
      <c r="Q654" t="s">
        <v>27</v>
      </c>
      <c r="R654" t="s">
        <v>28</v>
      </c>
      <c r="S654" t="s">
        <v>27</v>
      </c>
      <c r="T654" t="s">
        <v>31</v>
      </c>
      <c r="U654" t="s">
        <v>27</v>
      </c>
      <c r="V654" t="s">
        <v>27</v>
      </c>
      <c r="W654" t="s">
        <v>27</v>
      </c>
      <c r="X654" t="s">
        <v>47</v>
      </c>
      <c r="Y654" t="s">
        <v>4217</v>
      </c>
    </row>
    <row r="655" spans="1:25" x14ac:dyDescent="0.25">
      <c r="A655">
        <v>437211</v>
      </c>
      <c r="B655" t="s">
        <v>4218</v>
      </c>
      <c r="C655" t="s">
        <v>4219</v>
      </c>
      <c r="D655">
        <v>4</v>
      </c>
      <c r="F655" t="s">
        <v>4220</v>
      </c>
      <c r="K655">
        <v>1985</v>
      </c>
      <c r="L655" t="s">
        <v>4221</v>
      </c>
      <c r="M655" t="s">
        <v>4222</v>
      </c>
      <c r="N655" t="s">
        <v>1828</v>
      </c>
      <c r="O655" t="s">
        <v>32</v>
      </c>
      <c r="P655" t="s">
        <v>31</v>
      </c>
      <c r="Q655" t="s">
        <v>27</v>
      </c>
      <c r="R655" t="s">
        <v>35</v>
      </c>
      <c r="S655" t="s">
        <v>27</v>
      </c>
      <c r="T655" t="s">
        <v>27</v>
      </c>
      <c r="U655" t="s">
        <v>31</v>
      </c>
      <c r="V655" t="s">
        <v>27</v>
      </c>
      <c r="W655" t="s">
        <v>27</v>
      </c>
      <c r="X655" t="s">
        <v>47</v>
      </c>
      <c r="Y655" t="s">
        <v>4223</v>
      </c>
    </row>
    <row r="656" spans="1:25" x14ac:dyDescent="0.25">
      <c r="A656">
        <v>328164</v>
      </c>
      <c r="B656" t="s">
        <v>4224</v>
      </c>
      <c r="C656" t="s">
        <v>4225</v>
      </c>
      <c r="D656">
        <v>4</v>
      </c>
      <c r="E656" t="s">
        <v>4226</v>
      </c>
      <c r="F656" t="s">
        <v>4227</v>
      </c>
      <c r="G656" t="s">
        <v>635</v>
      </c>
      <c r="H656" t="s">
        <v>636</v>
      </c>
      <c r="I656" t="s">
        <v>635</v>
      </c>
      <c r="J656">
        <v>1980</v>
      </c>
      <c r="K656">
        <v>1982</v>
      </c>
      <c r="L656" t="s">
        <v>4228</v>
      </c>
      <c r="M656" t="s">
        <v>4229</v>
      </c>
      <c r="N656" t="s">
        <v>198</v>
      </c>
      <c r="O656" t="s">
        <v>26</v>
      </c>
      <c r="P656" t="s">
        <v>31</v>
      </c>
      <c r="Q656" t="s">
        <v>27</v>
      </c>
      <c r="R656" t="s">
        <v>28</v>
      </c>
      <c r="S656" t="s">
        <v>27</v>
      </c>
      <c r="T656" t="s">
        <v>31</v>
      </c>
      <c r="U656" t="s">
        <v>31</v>
      </c>
      <c r="V656" t="s">
        <v>31</v>
      </c>
      <c r="W656" t="s">
        <v>27</v>
      </c>
      <c r="X656" t="s">
        <v>580</v>
      </c>
      <c r="Y656" t="s">
        <v>4230</v>
      </c>
    </row>
    <row r="657" spans="1:25" x14ac:dyDescent="0.25">
      <c r="A657">
        <v>143284</v>
      </c>
      <c r="B657" t="s">
        <v>4231</v>
      </c>
      <c r="C657" t="s">
        <v>4232</v>
      </c>
      <c r="D657">
        <v>4</v>
      </c>
      <c r="E657" t="s">
        <v>4233</v>
      </c>
      <c r="F657" t="s">
        <v>4234</v>
      </c>
      <c r="G657" t="e">
        <f>-cillin</f>
        <v>#NAME?</v>
      </c>
      <c r="H657" t="s">
        <v>34</v>
      </c>
      <c r="I657" t="e">
        <f>-cillin</f>
        <v>#NAME?</v>
      </c>
      <c r="J657">
        <v>1972</v>
      </c>
      <c r="K657">
        <v>1974</v>
      </c>
      <c r="L657" t="s">
        <v>4235</v>
      </c>
      <c r="M657" t="s">
        <v>4236</v>
      </c>
      <c r="N657" t="s">
        <v>84</v>
      </c>
      <c r="O657" t="s">
        <v>26</v>
      </c>
      <c r="P657" t="s">
        <v>31</v>
      </c>
      <c r="Q657" t="s">
        <v>27</v>
      </c>
      <c r="R657" t="s">
        <v>28</v>
      </c>
      <c r="S657" t="s">
        <v>27</v>
      </c>
      <c r="T657" t="s">
        <v>31</v>
      </c>
      <c r="U657" t="s">
        <v>27</v>
      </c>
      <c r="V657" t="s">
        <v>27</v>
      </c>
      <c r="W657" t="s">
        <v>27</v>
      </c>
      <c r="X657" t="s">
        <v>47</v>
      </c>
      <c r="Y657" t="s">
        <v>4237</v>
      </c>
    </row>
    <row r="658" spans="1:25" x14ac:dyDescent="0.25">
      <c r="A658">
        <v>675745</v>
      </c>
      <c r="B658" t="s">
        <v>4238</v>
      </c>
      <c r="C658" t="s">
        <v>4239</v>
      </c>
      <c r="D658">
        <v>4</v>
      </c>
      <c r="F658" t="s">
        <v>4240</v>
      </c>
      <c r="K658">
        <v>1985</v>
      </c>
      <c r="N658" t="s">
        <v>4241</v>
      </c>
      <c r="O658" t="s">
        <v>26</v>
      </c>
      <c r="P658" t="s">
        <v>27</v>
      </c>
      <c r="Q658" t="s">
        <v>27</v>
      </c>
      <c r="R658" t="s">
        <v>28</v>
      </c>
      <c r="S658" t="s">
        <v>27</v>
      </c>
      <c r="T658" t="s">
        <v>27</v>
      </c>
      <c r="U658" t="s">
        <v>31</v>
      </c>
      <c r="V658" t="s">
        <v>27</v>
      </c>
      <c r="W658" t="s">
        <v>27</v>
      </c>
      <c r="X658" t="s">
        <v>47</v>
      </c>
      <c r="Y658" t="s">
        <v>4242</v>
      </c>
    </row>
    <row r="659" spans="1:25" x14ac:dyDescent="0.25">
      <c r="A659">
        <v>1038758</v>
      </c>
      <c r="B659" t="s">
        <v>4243</v>
      </c>
      <c r="C659" t="s">
        <v>4244</v>
      </c>
      <c r="D659">
        <v>4</v>
      </c>
      <c r="F659" t="s">
        <v>3922</v>
      </c>
      <c r="K659">
        <v>1959</v>
      </c>
      <c r="N659" t="s">
        <v>4245</v>
      </c>
      <c r="O659" t="s">
        <v>26</v>
      </c>
      <c r="P659" t="s">
        <v>27</v>
      </c>
      <c r="Q659" t="s">
        <v>27</v>
      </c>
      <c r="R659" t="s">
        <v>35</v>
      </c>
      <c r="S659" t="s">
        <v>27</v>
      </c>
      <c r="T659" t="s">
        <v>27</v>
      </c>
      <c r="U659" t="s">
        <v>31</v>
      </c>
      <c r="V659" t="s">
        <v>27</v>
      </c>
      <c r="W659" t="s">
        <v>27</v>
      </c>
      <c r="X659" t="s">
        <v>47</v>
      </c>
      <c r="Y659" t="s">
        <v>4246</v>
      </c>
    </row>
    <row r="660" spans="1:25" x14ac:dyDescent="0.25">
      <c r="A660">
        <v>149095</v>
      </c>
      <c r="B660" t="s">
        <v>4247</v>
      </c>
      <c r="C660" t="s">
        <v>4248</v>
      </c>
      <c r="D660">
        <v>4</v>
      </c>
      <c r="E660" t="s">
        <v>4249</v>
      </c>
      <c r="F660" t="s">
        <v>4250</v>
      </c>
      <c r="G660" t="e">
        <f>-arabine</f>
        <v>#NAME?</v>
      </c>
      <c r="H660" t="s">
        <v>987</v>
      </c>
      <c r="I660" t="e">
        <f>-arabine</f>
        <v>#NAME?</v>
      </c>
      <c r="J660">
        <v>1974</v>
      </c>
      <c r="K660">
        <v>1976</v>
      </c>
      <c r="L660" t="s">
        <v>4251</v>
      </c>
      <c r="M660" t="s">
        <v>4252</v>
      </c>
      <c r="N660" t="s">
        <v>61</v>
      </c>
      <c r="O660" t="s">
        <v>26</v>
      </c>
      <c r="P660" t="s">
        <v>31</v>
      </c>
      <c r="Q660" t="s">
        <v>27</v>
      </c>
      <c r="R660" t="s">
        <v>28</v>
      </c>
      <c r="S660" t="s">
        <v>27</v>
      </c>
      <c r="T660" t="s">
        <v>27</v>
      </c>
      <c r="U660" t="s">
        <v>31</v>
      </c>
      <c r="V660" t="s">
        <v>31</v>
      </c>
      <c r="W660" t="s">
        <v>27</v>
      </c>
      <c r="X660" t="s">
        <v>172</v>
      </c>
      <c r="Y660" t="s">
        <v>4253</v>
      </c>
    </row>
    <row r="661" spans="1:25" x14ac:dyDescent="0.25">
      <c r="A661">
        <v>2130</v>
      </c>
      <c r="B661" t="s">
        <v>4254</v>
      </c>
      <c r="C661" t="s">
        <v>4255</v>
      </c>
      <c r="D661">
        <v>4</v>
      </c>
      <c r="F661" t="s">
        <v>2818</v>
      </c>
      <c r="G661" t="s">
        <v>624</v>
      </c>
      <c r="H661" t="s">
        <v>625</v>
      </c>
      <c r="I661" t="s">
        <v>624</v>
      </c>
      <c r="K661">
        <v>1982</v>
      </c>
      <c r="L661" t="s">
        <v>4256</v>
      </c>
      <c r="M661" t="s">
        <v>4257</v>
      </c>
      <c r="N661" t="s">
        <v>84</v>
      </c>
      <c r="O661" t="s">
        <v>32</v>
      </c>
      <c r="P661" t="s">
        <v>31</v>
      </c>
      <c r="Q661" t="s">
        <v>27</v>
      </c>
      <c r="R661" t="s">
        <v>35</v>
      </c>
      <c r="S661" t="s">
        <v>27</v>
      </c>
      <c r="T661" t="s">
        <v>31</v>
      </c>
      <c r="U661" t="s">
        <v>27</v>
      </c>
      <c r="V661" t="s">
        <v>27</v>
      </c>
      <c r="W661" t="s">
        <v>27</v>
      </c>
      <c r="X661" t="s">
        <v>172</v>
      </c>
      <c r="Y661" t="s">
        <v>4258</v>
      </c>
    </row>
    <row r="662" spans="1:25" x14ac:dyDescent="0.25">
      <c r="A662">
        <v>27347</v>
      </c>
      <c r="B662" t="s">
        <v>4259</v>
      </c>
      <c r="C662" t="s">
        <v>4260</v>
      </c>
      <c r="D662">
        <v>4</v>
      </c>
      <c r="E662" t="s">
        <v>4261</v>
      </c>
      <c r="F662" t="s">
        <v>4262</v>
      </c>
      <c r="G662" t="e">
        <f>-olol</f>
        <v>#NAME?</v>
      </c>
      <c r="H662" t="s">
        <v>87</v>
      </c>
      <c r="I662" t="e">
        <f>-olol</f>
        <v>#NAME?</v>
      </c>
      <c r="J662">
        <v>1973</v>
      </c>
      <c r="K662">
        <v>1984</v>
      </c>
      <c r="L662" t="s">
        <v>4263</v>
      </c>
      <c r="M662" t="s">
        <v>4264</v>
      </c>
      <c r="N662" t="s">
        <v>88</v>
      </c>
      <c r="O662" t="s">
        <v>32</v>
      </c>
      <c r="P662" t="s">
        <v>31</v>
      </c>
      <c r="Q662" t="s">
        <v>27</v>
      </c>
      <c r="R662" t="s">
        <v>33</v>
      </c>
      <c r="S662" t="s">
        <v>27</v>
      </c>
      <c r="T662" t="s">
        <v>31</v>
      </c>
      <c r="U662" t="s">
        <v>27</v>
      </c>
      <c r="V662" t="s">
        <v>27</v>
      </c>
      <c r="W662" t="s">
        <v>27</v>
      </c>
      <c r="X662" t="s">
        <v>47</v>
      </c>
      <c r="Y662" t="s">
        <v>4265</v>
      </c>
    </row>
    <row r="663" spans="1:25" x14ac:dyDescent="0.25">
      <c r="A663">
        <v>1051353</v>
      </c>
      <c r="B663" t="s">
        <v>4266</v>
      </c>
      <c r="C663" t="s">
        <v>4267</v>
      </c>
      <c r="D663">
        <v>4</v>
      </c>
      <c r="E663" t="s">
        <v>4268</v>
      </c>
      <c r="F663" t="s">
        <v>4269</v>
      </c>
      <c r="G663" t="s">
        <v>809</v>
      </c>
      <c r="H663" t="s">
        <v>810</v>
      </c>
      <c r="I663" t="s">
        <v>809</v>
      </c>
      <c r="J663">
        <v>2008</v>
      </c>
      <c r="K663">
        <v>2011</v>
      </c>
      <c r="L663" t="s">
        <v>3936</v>
      </c>
      <c r="M663" t="s">
        <v>3937</v>
      </c>
      <c r="O663" t="s">
        <v>32</v>
      </c>
      <c r="P663" t="s">
        <v>31</v>
      </c>
      <c r="Q663" t="s">
        <v>27</v>
      </c>
      <c r="R663" t="s">
        <v>33</v>
      </c>
      <c r="S663" t="s">
        <v>31</v>
      </c>
      <c r="T663" t="s">
        <v>31</v>
      </c>
      <c r="U663" t="s">
        <v>27</v>
      </c>
      <c r="V663" t="s">
        <v>27</v>
      </c>
      <c r="W663" t="s">
        <v>27</v>
      </c>
      <c r="X663" t="s">
        <v>47</v>
      </c>
      <c r="Y663" t="s">
        <v>4270</v>
      </c>
    </row>
    <row r="664" spans="1:25" x14ac:dyDescent="0.25">
      <c r="A664">
        <v>1382997</v>
      </c>
      <c r="B664" t="s">
        <v>4271</v>
      </c>
      <c r="C664" t="s">
        <v>4272</v>
      </c>
      <c r="D664">
        <v>4</v>
      </c>
      <c r="F664" t="s">
        <v>1091</v>
      </c>
      <c r="J664">
        <v>1993</v>
      </c>
      <c r="K664">
        <v>1989</v>
      </c>
      <c r="L664" t="s">
        <v>4273</v>
      </c>
      <c r="M664" t="s">
        <v>4274</v>
      </c>
      <c r="N664" t="s">
        <v>4275</v>
      </c>
      <c r="O664" t="s">
        <v>36</v>
      </c>
      <c r="P664" t="s">
        <v>27</v>
      </c>
      <c r="Q664" t="s">
        <v>27</v>
      </c>
      <c r="R664" t="s">
        <v>37</v>
      </c>
      <c r="S664" t="s">
        <v>27</v>
      </c>
      <c r="T664" t="s">
        <v>27</v>
      </c>
      <c r="U664" t="s">
        <v>31</v>
      </c>
      <c r="V664" t="s">
        <v>27</v>
      </c>
      <c r="W664" t="s">
        <v>31</v>
      </c>
      <c r="X664" t="s">
        <v>47</v>
      </c>
      <c r="Y664" t="s">
        <v>4276</v>
      </c>
    </row>
    <row r="665" spans="1:25" x14ac:dyDescent="0.25">
      <c r="A665">
        <v>56131</v>
      </c>
      <c r="B665" t="s">
        <v>4277</v>
      </c>
      <c r="C665" t="s">
        <v>4278</v>
      </c>
      <c r="D665">
        <v>4</v>
      </c>
      <c r="E665" t="s">
        <v>4279</v>
      </c>
      <c r="F665" t="s">
        <v>4280</v>
      </c>
      <c r="J665">
        <v>1964</v>
      </c>
      <c r="K665">
        <v>1966</v>
      </c>
      <c r="L665" t="s">
        <v>4281</v>
      </c>
      <c r="M665" t="s">
        <v>4282</v>
      </c>
      <c r="N665" t="s">
        <v>118</v>
      </c>
      <c r="O665" t="s">
        <v>32</v>
      </c>
      <c r="P665" t="s">
        <v>31</v>
      </c>
      <c r="Q665" t="s">
        <v>27</v>
      </c>
      <c r="R665" t="s">
        <v>35</v>
      </c>
      <c r="S665" t="s">
        <v>27</v>
      </c>
      <c r="T665" t="s">
        <v>31</v>
      </c>
      <c r="U665" t="s">
        <v>27</v>
      </c>
      <c r="V665" t="s">
        <v>27</v>
      </c>
      <c r="W665" t="s">
        <v>27</v>
      </c>
      <c r="X665" t="s">
        <v>47</v>
      </c>
      <c r="Y665" t="s">
        <v>4283</v>
      </c>
    </row>
    <row r="666" spans="1:25" x14ac:dyDescent="0.25">
      <c r="A666">
        <v>178545</v>
      </c>
      <c r="B666" t="s">
        <v>4284</v>
      </c>
      <c r="C666" t="s">
        <v>4285</v>
      </c>
      <c r="D666">
        <v>4</v>
      </c>
      <c r="F666" t="s">
        <v>4286</v>
      </c>
      <c r="K666">
        <v>1979</v>
      </c>
      <c r="L666" t="s">
        <v>4287</v>
      </c>
      <c r="M666" t="s">
        <v>4288</v>
      </c>
      <c r="N666" t="s">
        <v>4289</v>
      </c>
      <c r="O666" t="s">
        <v>36</v>
      </c>
      <c r="P666" t="s">
        <v>27</v>
      </c>
      <c r="Q666" t="s">
        <v>27</v>
      </c>
      <c r="R666" t="s">
        <v>37</v>
      </c>
      <c r="S666" t="s">
        <v>27</v>
      </c>
      <c r="T666" t="s">
        <v>31</v>
      </c>
      <c r="U666" t="s">
        <v>27</v>
      </c>
      <c r="V666" t="s">
        <v>27</v>
      </c>
      <c r="W666" t="s">
        <v>27</v>
      </c>
      <c r="X666" t="s">
        <v>580</v>
      </c>
      <c r="Y666" t="s">
        <v>4290</v>
      </c>
    </row>
    <row r="667" spans="1:25" x14ac:dyDescent="0.25">
      <c r="A667">
        <v>68607</v>
      </c>
      <c r="B667" t="s">
        <v>4291</v>
      </c>
      <c r="C667" t="s">
        <v>4292</v>
      </c>
      <c r="D667">
        <v>4</v>
      </c>
      <c r="E667" t="s">
        <v>4293</v>
      </c>
      <c r="F667" t="s">
        <v>4294</v>
      </c>
      <c r="J667">
        <v>1978</v>
      </c>
      <c r="K667">
        <v>1983</v>
      </c>
      <c r="L667" t="s">
        <v>466</v>
      </c>
      <c r="M667" t="s">
        <v>467</v>
      </c>
      <c r="N667" t="s">
        <v>167</v>
      </c>
      <c r="O667" t="s">
        <v>26</v>
      </c>
      <c r="P667" t="s">
        <v>27</v>
      </c>
      <c r="Q667" t="s">
        <v>27</v>
      </c>
      <c r="R667" t="s">
        <v>28</v>
      </c>
      <c r="S667" t="s">
        <v>27</v>
      </c>
      <c r="T667" t="s">
        <v>31</v>
      </c>
      <c r="U667" t="s">
        <v>31</v>
      </c>
      <c r="V667" t="s">
        <v>27</v>
      </c>
      <c r="W667" t="s">
        <v>31</v>
      </c>
      <c r="X667" t="s">
        <v>47</v>
      </c>
      <c r="Y667" t="s">
        <v>4295</v>
      </c>
    </row>
    <row r="668" spans="1:25" x14ac:dyDescent="0.25">
      <c r="A668">
        <v>15086</v>
      </c>
      <c r="B668" t="s">
        <v>4296</v>
      </c>
      <c r="C668" t="s">
        <v>4297</v>
      </c>
      <c r="D668">
        <v>4</v>
      </c>
      <c r="E668" t="s">
        <v>4298</v>
      </c>
      <c r="F668" t="s">
        <v>4299</v>
      </c>
      <c r="G668" t="e">
        <f ca="1">-pin(e)</f>
        <v>#NAME?</v>
      </c>
      <c r="H668" t="s">
        <v>65</v>
      </c>
      <c r="I668" t="e">
        <f ca="1">-pin(e)</f>
        <v>#NAME?</v>
      </c>
      <c r="J668">
        <v>1965</v>
      </c>
      <c r="K668">
        <v>1968</v>
      </c>
      <c r="L668" t="s">
        <v>4300</v>
      </c>
      <c r="M668" t="s">
        <v>4301</v>
      </c>
      <c r="N668" t="s">
        <v>4302</v>
      </c>
      <c r="O668" t="s">
        <v>32</v>
      </c>
      <c r="P668" t="s">
        <v>31</v>
      </c>
      <c r="Q668" t="s">
        <v>27</v>
      </c>
      <c r="R668" t="s">
        <v>35</v>
      </c>
      <c r="S668" t="s">
        <v>31</v>
      </c>
      <c r="T668" t="s">
        <v>31</v>
      </c>
      <c r="U668" t="s">
        <v>27</v>
      </c>
      <c r="V668" t="s">
        <v>27</v>
      </c>
      <c r="W668" t="s">
        <v>31</v>
      </c>
      <c r="X668" t="s">
        <v>47</v>
      </c>
      <c r="Y668" t="s">
        <v>4303</v>
      </c>
    </row>
    <row r="669" spans="1:25" x14ac:dyDescent="0.25">
      <c r="A669">
        <v>304417</v>
      </c>
      <c r="B669" t="s">
        <v>4304</v>
      </c>
      <c r="C669" t="s">
        <v>4305</v>
      </c>
      <c r="D669">
        <v>4</v>
      </c>
      <c r="F669" t="s">
        <v>4306</v>
      </c>
      <c r="N669" t="s">
        <v>4098</v>
      </c>
      <c r="O669" t="s">
        <v>32</v>
      </c>
      <c r="P669" t="s">
        <v>27</v>
      </c>
      <c r="Q669" t="s">
        <v>27</v>
      </c>
      <c r="R669" t="s">
        <v>37</v>
      </c>
      <c r="S669" t="s">
        <v>27</v>
      </c>
      <c r="T669" t="s">
        <v>27</v>
      </c>
      <c r="U669" t="s">
        <v>31</v>
      </c>
      <c r="V669" t="s">
        <v>27</v>
      </c>
      <c r="W669" t="s">
        <v>27</v>
      </c>
      <c r="X669" t="s">
        <v>47</v>
      </c>
      <c r="Y669" t="s">
        <v>4307</v>
      </c>
    </row>
    <row r="670" spans="1:25" x14ac:dyDescent="0.25">
      <c r="A670">
        <v>5797</v>
      </c>
      <c r="B670" t="s">
        <v>4309</v>
      </c>
      <c r="C670" t="s">
        <v>4310</v>
      </c>
      <c r="D670">
        <v>4</v>
      </c>
      <c r="E670" t="s">
        <v>4311</v>
      </c>
      <c r="F670" t="s">
        <v>1034</v>
      </c>
      <c r="J670">
        <v>1988</v>
      </c>
      <c r="K670">
        <v>1989</v>
      </c>
      <c r="L670" t="s">
        <v>4312</v>
      </c>
      <c r="M670" t="s">
        <v>4313</v>
      </c>
      <c r="N670" t="s">
        <v>72</v>
      </c>
      <c r="O670" t="s">
        <v>26</v>
      </c>
      <c r="P670" t="s">
        <v>31</v>
      </c>
      <c r="Q670" t="s">
        <v>27</v>
      </c>
      <c r="R670" t="s">
        <v>28</v>
      </c>
      <c r="S670" t="s">
        <v>27</v>
      </c>
      <c r="T670" t="s">
        <v>27</v>
      </c>
      <c r="U670" t="s">
        <v>31</v>
      </c>
      <c r="V670" t="s">
        <v>27</v>
      </c>
      <c r="W670" t="s">
        <v>27</v>
      </c>
      <c r="X670" t="s">
        <v>47</v>
      </c>
      <c r="Y670" t="s">
        <v>4314</v>
      </c>
    </row>
    <row r="671" spans="1:25" x14ac:dyDescent="0.25">
      <c r="A671">
        <v>1382371</v>
      </c>
      <c r="B671" t="s">
        <v>4315</v>
      </c>
      <c r="C671" t="s">
        <v>4316</v>
      </c>
      <c r="D671">
        <v>4</v>
      </c>
      <c r="E671" t="s">
        <v>4317</v>
      </c>
      <c r="F671" t="s">
        <v>4318</v>
      </c>
      <c r="J671">
        <v>1995</v>
      </c>
      <c r="K671">
        <v>1997</v>
      </c>
      <c r="L671" t="s">
        <v>4319</v>
      </c>
      <c r="M671" t="s">
        <v>4320</v>
      </c>
      <c r="N671" t="s">
        <v>3284</v>
      </c>
      <c r="O671" t="s">
        <v>32</v>
      </c>
      <c r="P671" t="s">
        <v>27</v>
      </c>
      <c r="Q671" t="s">
        <v>27</v>
      </c>
      <c r="R671" t="s">
        <v>37</v>
      </c>
      <c r="S671" t="s">
        <v>27</v>
      </c>
      <c r="T671" t="s">
        <v>27</v>
      </c>
      <c r="U671" t="s">
        <v>31</v>
      </c>
      <c r="V671" t="s">
        <v>27</v>
      </c>
      <c r="W671" t="s">
        <v>27</v>
      </c>
      <c r="X671" t="s">
        <v>47</v>
      </c>
    </row>
    <row r="672" spans="1:25" x14ac:dyDescent="0.25">
      <c r="A672">
        <v>685093</v>
      </c>
      <c r="B672" t="s">
        <v>4321</v>
      </c>
      <c r="C672" t="s">
        <v>4322</v>
      </c>
      <c r="D672">
        <v>4</v>
      </c>
      <c r="E672" t="s">
        <v>4323</v>
      </c>
      <c r="F672" t="s">
        <v>4324</v>
      </c>
      <c r="J672">
        <v>1969</v>
      </c>
      <c r="K672">
        <v>1972</v>
      </c>
      <c r="L672" t="s">
        <v>4325</v>
      </c>
      <c r="M672" t="s">
        <v>4326</v>
      </c>
      <c r="N672" t="s">
        <v>326</v>
      </c>
      <c r="O672" t="s">
        <v>32</v>
      </c>
      <c r="P672" t="s">
        <v>31</v>
      </c>
      <c r="Q672" t="s">
        <v>27</v>
      </c>
      <c r="R672" t="s">
        <v>33</v>
      </c>
      <c r="S672" t="s">
        <v>27</v>
      </c>
      <c r="T672" t="s">
        <v>31</v>
      </c>
      <c r="U672" t="s">
        <v>27</v>
      </c>
      <c r="V672" t="s">
        <v>27</v>
      </c>
      <c r="W672" t="s">
        <v>27</v>
      </c>
      <c r="X672" t="s">
        <v>47</v>
      </c>
      <c r="Y672" t="s">
        <v>4327</v>
      </c>
    </row>
    <row r="673" spans="1:25" x14ac:dyDescent="0.25">
      <c r="A673">
        <v>161649</v>
      </c>
      <c r="B673" t="s">
        <v>4328</v>
      </c>
      <c r="C673" t="s">
        <v>4329</v>
      </c>
      <c r="D673">
        <v>4</v>
      </c>
      <c r="F673" t="s">
        <v>4330</v>
      </c>
      <c r="J673">
        <v>1988</v>
      </c>
      <c r="K673">
        <v>1996</v>
      </c>
      <c r="N673" t="s">
        <v>4331</v>
      </c>
      <c r="O673" t="s">
        <v>32</v>
      </c>
      <c r="P673" t="s">
        <v>27</v>
      </c>
      <c r="Q673" t="s">
        <v>27</v>
      </c>
      <c r="R673" t="s">
        <v>35</v>
      </c>
      <c r="S673" t="s">
        <v>27</v>
      </c>
      <c r="T673" t="s">
        <v>31</v>
      </c>
      <c r="U673" t="s">
        <v>27</v>
      </c>
      <c r="V673" t="s">
        <v>27</v>
      </c>
      <c r="W673" t="s">
        <v>27</v>
      </c>
      <c r="X673" t="s">
        <v>47</v>
      </c>
    </row>
    <row r="674" spans="1:25" x14ac:dyDescent="0.25">
      <c r="A674">
        <v>699152</v>
      </c>
      <c r="B674" t="s">
        <v>4332</v>
      </c>
      <c r="C674" t="s">
        <v>4333</v>
      </c>
      <c r="D674">
        <v>4</v>
      </c>
      <c r="F674" t="s">
        <v>4334</v>
      </c>
      <c r="J674">
        <v>1971</v>
      </c>
      <c r="K674">
        <v>1982</v>
      </c>
      <c r="L674" t="s">
        <v>4335</v>
      </c>
      <c r="M674" t="s">
        <v>4336</v>
      </c>
      <c r="N674" t="s">
        <v>4337</v>
      </c>
      <c r="O674" t="s">
        <v>36</v>
      </c>
      <c r="P674" t="s">
        <v>27</v>
      </c>
      <c r="Q674" t="s">
        <v>27</v>
      </c>
      <c r="R674" t="s">
        <v>35</v>
      </c>
      <c r="S674" t="s">
        <v>27</v>
      </c>
      <c r="T674" t="s">
        <v>27</v>
      </c>
      <c r="U674" t="s">
        <v>31</v>
      </c>
      <c r="V674" t="s">
        <v>31</v>
      </c>
      <c r="W674" t="s">
        <v>27</v>
      </c>
      <c r="X674" t="s">
        <v>47</v>
      </c>
      <c r="Y674" t="s">
        <v>4338</v>
      </c>
    </row>
    <row r="675" spans="1:25" x14ac:dyDescent="0.25">
      <c r="A675">
        <v>187696</v>
      </c>
      <c r="B675" t="s">
        <v>4339</v>
      </c>
      <c r="C675" t="s">
        <v>4340</v>
      </c>
      <c r="D675">
        <v>4</v>
      </c>
      <c r="E675" t="s">
        <v>4341</v>
      </c>
      <c r="F675" t="s">
        <v>4342</v>
      </c>
      <c r="J675">
        <v>1987</v>
      </c>
      <c r="K675">
        <v>1987</v>
      </c>
      <c r="L675" t="s">
        <v>4343</v>
      </c>
      <c r="M675" t="s">
        <v>4344</v>
      </c>
      <c r="N675" t="s">
        <v>4345</v>
      </c>
      <c r="O675" t="s">
        <v>26</v>
      </c>
      <c r="P675" t="s">
        <v>27</v>
      </c>
      <c r="Q675" t="s">
        <v>27</v>
      </c>
      <c r="R675" t="s">
        <v>28</v>
      </c>
      <c r="S675" t="s">
        <v>31</v>
      </c>
      <c r="T675" t="s">
        <v>27</v>
      </c>
      <c r="U675" t="s">
        <v>27</v>
      </c>
      <c r="V675" t="s">
        <v>31</v>
      </c>
      <c r="W675" t="s">
        <v>27</v>
      </c>
      <c r="X675" t="s">
        <v>47</v>
      </c>
      <c r="Y675" t="s">
        <v>4346</v>
      </c>
    </row>
    <row r="676" spans="1:25" x14ac:dyDescent="0.25">
      <c r="A676">
        <v>675299</v>
      </c>
      <c r="B676" t="s">
        <v>4347</v>
      </c>
      <c r="C676" t="s">
        <v>4348</v>
      </c>
      <c r="D676">
        <v>4</v>
      </c>
      <c r="F676" t="s">
        <v>4349</v>
      </c>
      <c r="N676" t="s">
        <v>3146</v>
      </c>
      <c r="O676" t="s">
        <v>32</v>
      </c>
      <c r="P676" t="s">
        <v>31</v>
      </c>
      <c r="Q676" t="s">
        <v>27</v>
      </c>
      <c r="R676" t="s">
        <v>35</v>
      </c>
      <c r="S676" t="s">
        <v>27</v>
      </c>
      <c r="T676" t="s">
        <v>31</v>
      </c>
      <c r="U676" t="s">
        <v>31</v>
      </c>
      <c r="V676" t="s">
        <v>27</v>
      </c>
      <c r="W676" t="s">
        <v>27</v>
      </c>
      <c r="X676" t="s">
        <v>172</v>
      </c>
      <c r="Y676" t="s">
        <v>4350</v>
      </c>
    </row>
    <row r="677" spans="1:25" x14ac:dyDescent="0.25">
      <c r="A677">
        <v>23199</v>
      </c>
      <c r="B677" t="s">
        <v>4351</v>
      </c>
      <c r="C677" t="s">
        <v>4352</v>
      </c>
      <c r="D677">
        <v>4</v>
      </c>
      <c r="F677" t="s">
        <v>4353</v>
      </c>
      <c r="J677">
        <v>1964</v>
      </c>
      <c r="K677">
        <v>1955</v>
      </c>
      <c r="L677" t="s">
        <v>4354</v>
      </c>
      <c r="M677" t="s">
        <v>4355</v>
      </c>
      <c r="N677" t="s">
        <v>873</v>
      </c>
      <c r="O677" t="s">
        <v>32</v>
      </c>
      <c r="P677" t="s">
        <v>31</v>
      </c>
      <c r="Q677" t="s">
        <v>27</v>
      </c>
      <c r="R677" t="s">
        <v>28</v>
      </c>
      <c r="S677" t="s">
        <v>27</v>
      </c>
      <c r="T677" t="s">
        <v>31</v>
      </c>
      <c r="U677" t="s">
        <v>27</v>
      </c>
      <c r="V677" t="s">
        <v>27</v>
      </c>
      <c r="W677" t="s">
        <v>31</v>
      </c>
      <c r="X677" t="s">
        <v>47</v>
      </c>
      <c r="Y677" t="s">
        <v>4356</v>
      </c>
    </row>
    <row r="678" spans="1:25" x14ac:dyDescent="0.25">
      <c r="A678">
        <v>377721</v>
      </c>
      <c r="B678" t="s">
        <v>4357</v>
      </c>
      <c r="C678" t="s">
        <v>4358</v>
      </c>
      <c r="D678">
        <v>4</v>
      </c>
      <c r="E678" t="s">
        <v>4359</v>
      </c>
      <c r="F678" t="s">
        <v>3887</v>
      </c>
      <c r="G678" t="e">
        <f>-gliptin</f>
        <v>#NAME?</v>
      </c>
      <c r="H678" t="s">
        <v>305</v>
      </c>
      <c r="I678" t="e">
        <f>-gliptin</f>
        <v>#NAME?</v>
      </c>
      <c r="J678">
        <v>2008</v>
      </c>
      <c r="K678">
        <v>2013</v>
      </c>
      <c r="L678" t="s">
        <v>4360</v>
      </c>
      <c r="M678" t="s">
        <v>4361</v>
      </c>
      <c r="O678" t="s">
        <v>32</v>
      </c>
      <c r="P678" t="s">
        <v>31</v>
      </c>
      <c r="Q678" t="s">
        <v>27</v>
      </c>
      <c r="R678" t="s">
        <v>28</v>
      </c>
      <c r="S678" t="s">
        <v>27</v>
      </c>
      <c r="T678" t="s">
        <v>31</v>
      </c>
      <c r="U678" t="s">
        <v>27</v>
      </c>
      <c r="V678" t="s">
        <v>27</v>
      </c>
      <c r="W678" t="s">
        <v>27</v>
      </c>
      <c r="X678" t="s">
        <v>47</v>
      </c>
      <c r="Y678" t="s">
        <v>4362</v>
      </c>
    </row>
    <row r="679" spans="1:25" x14ac:dyDescent="0.25">
      <c r="A679">
        <v>675175</v>
      </c>
      <c r="B679" t="s">
        <v>4363</v>
      </c>
      <c r="C679" t="s">
        <v>4364</v>
      </c>
      <c r="D679">
        <v>4</v>
      </c>
      <c r="E679" t="s">
        <v>4365</v>
      </c>
      <c r="F679" t="s">
        <v>4366</v>
      </c>
      <c r="G679" t="s">
        <v>85</v>
      </c>
      <c r="H679" t="s">
        <v>86</v>
      </c>
      <c r="I679" t="s">
        <v>85</v>
      </c>
      <c r="J679">
        <v>1981</v>
      </c>
      <c r="K679">
        <v>1987</v>
      </c>
      <c r="L679" t="s">
        <v>4367</v>
      </c>
      <c r="M679" t="s">
        <v>4368</v>
      </c>
      <c r="N679" t="s">
        <v>84</v>
      </c>
      <c r="O679" t="s">
        <v>26</v>
      </c>
      <c r="P679" t="s">
        <v>27</v>
      </c>
      <c r="Q679" t="s">
        <v>27</v>
      </c>
      <c r="R679" t="s">
        <v>28</v>
      </c>
      <c r="S679" t="s">
        <v>27</v>
      </c>
      <c r="T679" t="s">
        <v>27</v>
      </c>
      <c r="U679" t="s">
        <v>31</v>
      </c>
      <c r="V679" t="s">
        <v>27</v>
      </c>
      <c r="W679" t="s">
        <v>27</v>
      </c>
      <c r="X679" t="s">
        <v>172</v>
      </c>
      <c r="Y679" t="s">
        <v>4369</v>
      </c>
    </row>
    <row r="680" spans="1:25" x14ac:dyDescent="0.25">
      <c r="A680">
        <v>146</v>
      </c>
      <c r="B680" t="s">
        <v>4370</v>
      </c>
      <c r="C680" t="s">
        <v>4371</v>
      </c>
      <c r="D680">
        <v>4</v>
      </c>
      <c r="E680" t="s">
        <v>4372</v>
      </c>
      <c r="F680" t="s">
        <v>4373</v>
      </c>
      <c r="G680" t="e">
        <f>-oxacin</f>
        <v>#NAME?</v>
      </c>
      <c r="H680" t="s">
        <v>378</v>
      </c>
      <c r="I680" t="e">
        <f>-oxacin</f>
        <v>#NAME?</v>
      </c>
      <c r="J680">
        <v>1984</v>
      </c>
      <c r="K680">
        <v>1990</v>
      </c>
      <c r="L680" t="s">
        <v>4374</v>
      </c>
      <c r="M680" t="s">
        <v>4375</v>
      </c>
      <c r="N680" t="s">
        <v>84</v>
      </c>
      <c r="O680" t="s">
        <v>32</v>
      </c>
      <c r="P680" t="s">
        <v>31</v>
      </c>
      <c r="Q680" t="s">
        <v>27</v>
      </c>
      <c r="R680" t="s">
        <v>33</v>
      </c>
      <c r="S680" t="s">
        <v>27</v>
      </c>
      <c r="T680" t="s">
        <v>31</v>
      </c>
      <c r="U680" t="s">
        <v>31</v>
      </c>
      <c r="V680" t="s">
        <v>31</v>
      </c>
      <c r="W680" t="s">
        <v>31</v>
      </c>
      <c r="X680" t="s">
        <v>47</v>
      </c>
      <c r="Y680" t="s">
        <v>4376</v>
      </c>
    </row>
    <row r="681" spans="1:25" x14ac:dyDescent="0.25">
      <c r="A681">
        <v>77459</v>
      </c>
      <c r="B681" t="s">
        <v>4377</v>
      </c>
      <c r="C681" t="s">
        <v>4378</v>
      </c>
      <c r="D681">
        <v>4</v>
      </c>
      <c r="F681" t="s">
        <v>4379</v>
      </c>
      <c r="K681">
        <v>1956</v>
      </c>
      <c r="L681" t="s">
        <v>4380</v>
      </c>
      <c r="M681" t="s">
        <v>4381</v>
      </c>
      <c r="N681" t="s">
        <v>326</v>
      </c>
      <c r="O681" t="s">
        <v>32</v>
      </c>
      <c r="P681" t="s">
        <v>31</v>
      </c>
      <c r="Q681" t="s">
        <v>27</v>
      </c>
      <c r="R681" t="s">
        <v>33</v>
      </c>
      <c r="S681" t="s">
        <v>27</v>
      </c>
      <c r="T681" t="s">
        <v>31</v>
      </c>
      <c r="U681" t="s">
        <v>31</v>
      </c>
      <c r="V681" t="s">
        <v>27</v>
      </c>
      <c r="W681" t="s">
        <v>27</v>
      </c>
      <c r="X681" t="s">
        <v>47</v>
      </c>
      <c r="Y681" t="s">
        <v>4382</v>
      </c>
    </row>
    <row r="682" spans="1:25" x14ac:dyDescent="0.25">
      <c r="A682">
        <v>12417</v>
      </c>
      <c r="B682" t="s">
        <v>4383</v>
      </c>
      <c r="C682" t="s">
        <v>4384</v>
      </c>
      <c r="D682">
        <v>4</v>
      </c>
      <c r="F682" t="s">
        <v>371</v>
      </c>
      <c r="G682" t="e">
        <f>-butazone</f>
        <v>#NAME?</v>
      </c>
      <c r="H682" t="s">
        <v>4385</v>
      </c>
      <c r="I682" t="e">
        <f>-butazone</f>
        <v>#NAME?</v>
      </c>
      <c r="K682">
        <v>1980</v>
      </c>
      <c r="L682" t="s">
        <v>4386</v>
      </c>
      <c r="M682" t="s">
        <v>4387</v>
      </c>
      <c r="N682" t="s">
        <v>4388</v>
      </c>
      <c r="O682" t="s">
        <v>32</v>
      </c>
      <c r="P682" t="s">
        <v>31</v>
      </c>
      <c r="Q682" t="s">
        <v>27</v>
      </c>
      <c r="R682" t="s">
        <v>35</v>
      </c>
      <c r="S682" t="s">
        <v>27</v>
      </c>
      <c r="T682" t="s">
        <v>31</v>
      </c>
      <c r="U682" t="s">
        <v>27</v>
      </c>
      <c r="V682" t="s">
        <v>27</v>
      </c>
      <c r="W682" t="s">
        <v>27</v>
      </c>
      <c r="X682" t="s">
        <v>172</v>
      </c>
      <c r="Y682" t="s">
        <v>4389</v>
      </c>
    </row>
    <row r="683" spans="1:25" x14ac:dyDescent="0.25">
      <c r="A683">
        <v>316787</v>
      </c>
      <c r="B683" t="s">
        <v>4390</v>
      </c>
      <c r="C683" t="s">
        <v>4391</v>
      </c>
      <c r="D683">
        <v>4</v>
      </c>
      <c r="F683" t="s">
        <v>4392</v>
      </c>
      <c r="K683">
        <v>2008</v>
      </c>
      <c r="O683" t="s">
        <v>32</v>
      </c>
      <c r="P683" t="s">
        <v>27</v>
      </c>
      <c r="Q683" t="s">
        <v>27</v>
      </c>
      <c r="R683" t="s">
        <v>28</v>
      </c>
      <c r="S683" t="s">
        <v>31</v>
      </c>
      <c r="T683" t="s">
        <v>27</v>
      </c>
      <c r="U683" t="s">
        <v>27</v>
      </c>
      <c r="V683" t="s">
        <v>27</v>
      </c>
      <c r="W683" t="s">
        <v>27</v>
      </c>
      <c r="X683" t="s">
        <v>47</v>
      </c>
      <c r="Y683" t="s">
        <v>4393</v>
      </c>
    </row>
    <row r="684" spans="1:25" x14ac:dyDescent="0.25">
      <c r="A684">
        <v>86466</v>
      </c>
      <c r="B684" t="s">
        <v>4394</v>
      </c>
      <c r="C684" t="s">
        <v>4395</v>
      </c>
      <c r="D684">
        <v>4</v>
      </c>
      <c r="E684" t="s">
        <v>4396</v>
      </c>
      <c r="F684" t="s">
        <v>4397</v>
      </c>
      <c r="J684">
        <v>1963</v>
      </c>
      <c r="K684">
        <v>1967</v>
      </c>
      <c r="N684" t="s">
        <v>490</v>
      </c>
      <c r="O684" t="s">
        <v>32</v>
      </c>
      <c r="P684" t="s">
        <v>31</v>
      </c>
      <c r="Q684" t="s">
        <v>27</v>
      </c>
      <c r="R684" t="s">
        <v>35</v>
      </c>
      <c r="S684" t="s">
        <v>27</v>
      </c>
      <c r="T684" t="s">
        <v>31</v>
      </c>
      <c r="U684" t="s">
        <v>27</v>
      </c>
      <c r="V684" t="s">
        <v>27</v>
      </c>
      <c r="W684" t="s">
        <v>27</v>
      </c>
      <c r="X684" t="s">
        <v>172</v>
      </c>
      <c r="Y684" t="s">
        <v>4398</v>
      </c>
    </row>
    <row r="685" spans="1:25" x14ac:dyDescent="0.25">
      <c r="A685">
        <v>674547</v>
      </c>
      <c r="B685" t="s">
        <v>4399</v>
      </c>
      <c r="C685" t="s">
        <v>4400</v>
      </c>
      <c r="D685">
        <v>4</v>
      </c>
      <c r="F685" t="s">
        <v>4401</v>
      </c>
      <c r="J685">
        <v>1977</v>
      </c>
      <c r="K685">
        <v>1976</v>
      </c>
      <c r="N685" t="s">
        <v>1946</v>
      </c>
      <c r="O685" t="s">
        <v>32</v>
      </c>
      <c r="P685" t="s">
        <v>31</v>
      </c>
      <c r="Q685" t="s">
        <v>27</v>
      </c>
      <c r="R685" t="s">
        <v>35</v>
      </c>
      <c r="S685" t="s">
        <v>27</v>
      </c>
      <c r="T685" t="s">
        <v>27</v>
      </c>
      <c r="U685" t="s">
        <v>27</v>
      </c>
      <c r="V685" t="s">
        <v>31</v>
      </c>
      <c r="W685" t="s">
        <v>27</v>
      </c>
      <c r="X685" t="s">
        <v>172</v>
      </c>
      <c r="Y685" t="s">
        <v>4402</v>
      </c>
    </row>
    <row r="686" spans="1:25" x14ac:dyDescent="0.25">
      <c r="A686">
        <v>6005</v>
      </c>
      <c r="B686" t="s">
        <v>4403</v>
      </c>
      <c r="C686" t="s">
        <v>4404</v>
      </c>
      <c r="D686">
        <v>4</v>
      </c>
      <c r="F686" t="s">
        <v>4405</v>
      </c>
      <c r="K686">
        <v>1984</v>
      </c>
      <c r="L686" t="s">
        <v>4406</v>
      </c>
      <c r="M686" t="s">
        <v>4407</v>
      </c>
      <c r="N686" t="s">
        <v>906</v>
      </c>
      <c r="O686" t="s">
        <v>26</v>
      </c>
      <c r="P686" t="s">
        <v>31</v>
      </c>
      <c r="Q686" t="s">
        <v>27</v>
      </c>
      <c r="R686" t="s">
        <v>28</v>
      </c>
      <c r="S686" t="s">
        <v>27</v>
      </c>
      <c r="T686" t="s">
        <v>31</v>
      </c>
      <c r="U686" t="s">
        <v>31</v>
      </c>
      <c r="V686" t="s">
        <v>27</v>
      </c>
      <c r="W686" t="s">
        <v>31</v>
      </c>
      <c r="X686" t="s">
        <v>47</v>
      </c>
      <c r="Y686" t="s">
        <v>4408</v>
      </c>
    </row>
    <row r="687" spans="1:25" x14ac:dyDescent="0.25">
      <c r="A687">
        <v>675300</v>
      </c>
      <c r="B687" t="s">
        <v>4409</v>
      </c>
      <c r="C687" t="s">
        <v>4410</v>
      </c>
      <c r="D687">
        <v>4</v>
      </c>
      <c r="F687" t="s">
        <v>263</v>
      </c>
      <c r="G687" t="e">
        <f>-ium</f>
        <v>#NAME?</v>
      </c>
      <c r="H687" t="s">
        <v>67</v>
      </c>
      <c r="I687" t="e">
        <f>-ium</f>
        <v>#NAME?</v>
      </c>
      <c r="J687">
        <v>1961</v>
      </c>
      <c r="K687">
        <v>1982</v>
      </c>
      <c r="N687" t="s">
        <v>4411</v>
      </c>
      <c r="O687" t="s">
        <v>32</v>
      </c>
      <c r="P687" t="s">
        <v>27</v>
      </c>
      <c r="Q687" t="s">
        <v>27</v>
      </c>
      <c r="R687" t="s">
        <v>35</v>
      </c>
      <c r="S687" t="s">
        <v>27</v>
      </c>
      <c r="T687" t="s">
        <v>27</v>
      </c>
      <c r="U687" t="s">
        <v>31</v>
      </c>
      <c r="V687" t="s">
        <v>27</v>
      </c>
      <c r="W687" t="s">
        <v>27</v>
      </c>
      <c r="X687" t="s">
        <v>172</v>
      </c>
      <c r="Y687" t="s">
        <v>4412</v>
      </c>
    </row>
    <row r="688" spans="1:25" x14ac:dyDescent="0.25">
      <c r="A688">
        <v>485955</v>
      </c>
      <c r="B688" t="s">
        <v>4413</v>
      </c>
      <c r="C688" t="s">
        <v>4414</v>
      </c>
      <c r="D688">
        <v>4</v>
      </c>
      <c r="F688" t="s">
        <v>4415</v>
      </c>
      <c r="G688" t="s">
        <v>4416</v>
      </c>
      <c r="H688" t="s">
        <v>4417</v>
      </c>
      <c r="I688" t="s">
        <v>4416</v>
      </c>
      <c r="K688">
        <v>1977</v>
      </c>
      <c r="N688" t="s">
        <v>1717</v>
      </c>
      <c r="O688" t="s">
        <v>26</v>
      </c>
      <c r="P688" t="s">
        <v>31</v>
      </c>
      <c r="Q688" t="s">
        <v>27</v>
      </c>
      <c r="R688" t="s">
        <v>28</v>
      </c>
      <c r="S688" t="s">
        <v>27</v>
      </c>
      <c r="T688" t="s">
        <v>31</v>
      </c>
      <c r="U688" t="s">
        <v>27</v>
      </c>
      <c r="V688" t="s">
        <v>31</v>
      </c>
      <c r="W688" t="s">
        <v>31</v>
      </c>
      <c r="X688" t="s">
        <v>47</v>
      </c>
      <c r="Y688" t="s">
        <v>4418</v>
      </c>
    </row>
    <row r="689" spans="1:25" x14ac:dyDescent="0.25">
      <c r="A689">
        <v>242303</v>
      </c>
      <c r="B689" t="s">
        <v>4419</v>
      </c>
      <c r="C689" t="s">
        <v>4420</v>
      </c>
      <c r="D689">
        <v>4</v>
      </c>
      <c r="E689" t="s">
        <v>4421</v>
      </c>
      <c r="F689" t="s">
        <v>4422</v>
      </c>
      <c r="G689" t="e">
        <f>-conazole</f>
        <v>#NAME?</v>
      </c>
      <c r="H689" t="s">
        <v>205</v>
      </c>
      <c r="I689" t="e">
        <f>-conazole</f>
        <v>#NAME?</v>
      </c>
      <c r="J689">
        <v>1987</v>
      </c>
      <c r="K689">
        <v>1988</v>
      </c>
      <c r="L689" t="s">
        <v>4423</v>
      </c>
      <c r="M689" t="s">
        <v>4424</v>
      </c>
      <c r="N689" t="s">
        <v>64</v>
      </c>
      <c r="O689" t="s">
        <v>32</v>
      </c>
      <c r="P689" t="s">
        <v>27</v>
      </c>
      <c r="Q689" t="s">
        <v>27</v>
      </c>
      <c r="R689" t="s">
        <v>35</v>
      </c>
      <c r="S689" t="s">
        <v>27</v>
      </c>
      <c r="T689" t="s">
        <v>27</v>
      </c>
      <c r="U689" t="s">
        <v>27</v>
      </c>
      <c r="V689" t="s">
        <v>31</v>
      </c>
      <c r="W689" t="s">
        <v>27</v>
      </c>
      <c r="X689" t="s">
        <v>47</v>
      </c>
      <c r="Y689" t="s">
        <v>4425</v>
      </c>
    </row>
    <row r="690" spans="1:25" x14ac:dyDescent="0.25">
      <c r="A690">
        <v>674690</v>
      </c>
      <c r="B690" t="s">
        <v>4426</v>
      </c>
      <c r="C690" t="s">
        <v>4427</v>
      </c>
      <c r="D690">
        <v>4</v>
      </c>
      <c r="F690" t="s">
        <v>4428</v>
      </c>
      <c r="L690" t="s">
        <v>4429</v>
      </c>
      <c r="M690" t="s">
        <v>4430</v>
      </c>
      <c r="N690" t="s">
        <v>749</v>
      </c>
      <c r="O690" t="s">
        <v>32</v>
      </c>
      <c r="P690" t="s">
        <v>31</v>
      </c>
      <c r="Q690" t="s">
        <v>27</v>
      </c>
      <c r="R690" t="s">
        <v>35</v>
      </c>
      <c r="S690" t="s">
        <v>27</v>
      </c>
      <c r="T690" t="s">
        <v>27</v>
      </c>
      <c r="U690" t="s">
        <v>27</v>
      </c>
      <c r="V690" t="s">
        <v>31</v>
      </c>
      <c r="W690" t="s">
        <v>27</v>
      </c>
      <c r="X690" t="s">
        <v>172</v>
      </c>
      <c r="Y690" t="s">
        <v>4431</v>
      </c>
    </row>
    <row r="691" spans="1:25" x14ac:dyDescent="0.25">
      <c r="A691">
        <v>311242</v>
      </c>
      <c r="B691" t="s">
        <v>4432</v>
      </c>
      <c r="C691" t="s">
        <v>4433</v>
      </c>
      <c r="D691">
        <v>4</v>
      </c>
      <c r="F691" t="s">
        <v>4434</v>
      </c>
      <c r="K691">
        <v>1983</v>
      </c>
      <c r="O691" t="s">
        <v>36</v>
      </c>
      <c r="P691" t="s">
        <v>27</v>
      </c>
      <c r="Q691" t="s">
        <v>27</v>
      </c>
      <c r="R691" t="s">
        <v>37</v>
      </c>
      <c r="S691" t="s">
        <v>27</v>
      </c>
      <c r="T691" t="s">
        <v>31</v>
      </c>
      <c r="U691" t="s">
        <v>31</v>
      </c>
      <c r="V691" t="s">
        <v>27</v>
      </c>
      <c r="W691" t="s">
        <v>27</v>
      </c>
      <c r="X691" t="s">
        <v>47</v>
      </c>
      <c r="Y691" t="s">
        <v>4435</v>
      </c>
    </row>
    <row r="692" spans="1:25" x14ac:dyDescent="0.25">
      <c r="A692">
        <v>134333</v>
      </c>
      <c r="B692" t="s">
        <v>4436</v>
      </c>
      <c r="C692" t="s">
        <v>4437</v>
      </c>
      <c r="D692">
        <v>4</v>
      </c>
      <c r="E692" t="s">
        <v>4438</v>
      </c>
      <c r="F692" t="s">
        <v>4439</v>
      </c>
      <c r="J692">
        <v>1961</v>
      </c>
      <c r="K692">
        <v>1960</v>
      </c>
      <c r="L692" t="s">
        <v>4440</v>
      </c>
      <c r="M692" t="s">
        <v>4441</v>
      </c>
      <c r="N692" t="s">
        <v>483</v>
      </c>
      <c r="O692" t="s">
        <v>32</v>
      </c>
      <c r="P692" t="s">
        <v>31</v>
      </c>
      <c r="Q692" t="s">
        <v>27</v>
      </c>
      <c r="R692" t="s">
        <v>33</v>
      </c>
      <c r="S692" t="s">
        <v>27</v>
      </c>
      <c r="T692" t="s">
        <v>31</v>
      </c>
      <c r="U692" t="s">
        <v>27</v>
      </c>
      <c r="V692" t="s">
        <v>27</v>
      </c>
      <c r="W692" t="s">
        <v>27</v>
      </c>
      <c r="X692" t="s">
        <v>47</v>
      </c>
      <c r="Y692" t="s">
        <v>4442</v>
      </c>
    </row>
    <row r="693" spans="1:25" x14ac:dyDescent="0.25">
      <c r="A693">
        <v>674357</v>
      </c>
      <c r="B693" t="s">
        <v>4443</v>
      </c>
      <c r="C693" t="s">
        <v>4444</v>
      </c>
      <c r="D693">
        <v>4</v>
      </c>
      <c r="F693" t="s">
        <v>4445</v>
      </c>
      <c r="K693">
        <v>1972</v>
      </c>
      <c r="N693" t="s">
        <v>490</v>
      </c>
      <c r="O693" t="s">
        <v>26</v>
      </c>
      <c r="P693" t="s">
        <v>27</v>
      </c>
      <c r="Q693" t="s">
        <v>27</v>
      </c>
      <c r="R693" t="s">
        <v>37</v>
      </c>
      <c r="S693" t="s">
        <v>27</v>
      </c>
      <c r="T693" t="s">
        <v>31</v>
      </c>
      <c r="U693" t="s">
        <v>31</v>
      </c>
      <c r="V693" t="s">
        <v>27</v>
      </c>
      <c r="W693" t="s">
        <v>27</v>
      </c>
      <c r="X693" t="s">
        <v>47</v>
      </c>
      <c r="Y693" t="s">
        <v>4446</v>
      </c>
    </row>
    <row r="694" spans="1:25" x14ac:dyDescent="0.25">
      <c r="A694">
        <v>674963</v>
      </c>
      <c r="B694" t="s">
        <v>4447</v>
      </c>
      <c r="C694" t="s">
        <v>4448</v>
      </c>
      <c r="D694">
        <v>4</v>
      </c>
      <c r="E694">
        <v>33379</v>
      </c>
      <c r="F694" t="s">
        <v>4449</v>
      </c>
      <c r="G694" t="s">
        <v>842</v>
      </c>
      <c r="H694" t="s">
        <v>843</v>
      </c>
      <c r="I694" t="s">
        <v>842</v>
      </c>
      <c r="J694">
        <v>1969</v>
      </c>
      <c r="K694">
        <v>1965</v>
      </c>
      <c r="L694" t="s">
        <v>4450</v>
      </c>
      <c r="M694" t="s">
        <v>4451</v>
      </c>
      <c r="N694" t="s">
        <v>895</v>
      </c>
      <c r="O694" t="s">
        <v>26</v>
      </c>
      <c r="P694" t="s">
        <v>31</v>
      </c>
      <c r="Q694" t="s">
        <v>27</v>
      </c>
      <c r="R694" t="s">
        <v>28</v>
      </c>
      <c r="S694" t="s">
        <v>27</v>
      </c>
      <c r="T694" t="s">
        <v>27</v>
      </c>
      <c r="U694" t="s">
        <v>27</v>
      </c>
      <c r="V694" t="s">
        <v>31</v>
      </c>
      <c r="W694" t="s">
        <v>27</v>
      </c>
      <c r="X694" t="s">
        <v>47</v>
      </c>
      <c r="Y694" t="s">
        <v>4452</v>
      </c>
    </row>
    <row r="695" spans="1:25" x14ac:dyDescent="0.25">
      <c r="A695">
        <v>54051</v>
      </c>
      <c r="B695" t="s">
        <v>4453</v>
      </c>
      <c r="C695" t="s">
        <v>4454</v>
      </c>
      <c r="D695">
        <v>4</v>
      </c>
      <c r="F695" t="s">
        <v>4455</v>
      </c>
      <c r="K695">
        <v>1957</v>
      </c>
      <c r="L695" t="s">
        <v>4456</v>
      </c>
      <c r="M695" t="s">
        <v>4457</v>
      </c>
      <c r="N695" t="s">
        <v>355</v>
      </c>
      <c r="O695" t="s">
        <v>32</v>
      </c>
      <c r="P695" t="s">
        <v>31</v>
      </c>
      <c r="Q695" t="s">
        <v>27</v>
      </c>
      <c r="R695" t="s">
        <v>33</v>
      </c>
      <c r="S695" t="s">
        <v>27</v>
      </c>
      <c r="T695" t="s">
        <v>31</v>
      </c>
      <c r="U695" t="s">
        <v>31</v>
      </c>
      <c r="V695" t="s">
        <v>27</v>
      </c>
      <c r="W695" t="s">
        <v>27</v>
      </c>
      <c r="X695" t="s">
        <v>47</v>
      </c>
      <c r="Y695" t="s">
        <v>4458</v>
      </c>
    </row>
    <row r="696" spans="1:25" x14ac:dyDescent="0.25">
      <c r="A696">
        <v>675247</v>
      </c>
      <c r="B696" t="s">
        <v>4459</v>
      </c>
      <c r="C696" t="s">
        <v>4460</v>
      </c>
      <c r="D696">
        <v>4</v>
      </c>
      <c r="F696" t="s">
        <v>4461</v>
      </c>
      <c r="G696" t="e">
        <f>-mycin</f>
        <v>#NAME?</v>
      </c>
      <c r="H696" t="s">
        <v>25</v>
      </c>
      <c r="I696" t="e">
        <f>-mycin</f>
        <v>#NAME?</v>
      </c>
      <c r="K696">
        <v>1969</v>
      </c>
      <c r="L696" t="s">
        <v>4462</v>
      </c>
      <c r="M696" t="s">
        <v>4463</v>
      </c>
      <c r="N696" t="s">
        <v>70</v>
      </c>
      <c r="O696" t="s">
        <v>26</v>
      </c>
      <c r="P696" t="s">
        <v>27</v>
      </c>
      <c r="Q696" t="s">
        <v>27</v>
      </c>
      <c r="R696" t="s">
        <v>28</v>
      </c>
      <c r="S696" t="s">
        <v>27</v>
      </c>
      <c r="T696" t="s">
        <v>31</v>
      </c>
      <c r="U696" t="s">
        <v>27</v>
      </c>
      <c r="V696" t="s">
        <v>27</v>
      </c>
      <c r="W696" t="s">
        <v>27</v>
      </c>
      <c r="X696" t="s">
        <v>47</v>
      </c>
      <c r="Y696" t="s">
        <v>4464</v>
      </c>
    </row>
    <row r="697" spans="1:25" x14ac:dyDescent="0.25">
      <c r="A697">
        <v>1382998</v>
      </c>
      <c r="B697" t="s">
        <v>4465</v>
      </c>
      <c r="C697" t="s">
        <v>4466</v>
      </c>
      <c r="D697">
        <v>4</v>
      </c>
      <c r="F697" t="s">
        <v>4467</v>
      </c>
      <c r="J697">
        <v>1990</v>
      </c>
      <c r="K697">
        <v>1994</v>
      </c>
      <c r="L697" t="s">
        <v>4468</v>
      </c>
      <c r="M697" t="s">
        <v>4469</v>
      </c>
      <c r="N697" t="s">
        <v>2916</v>
      </c>
      <c r="O697" t="s">
        <v>32</v>
      </c>
      <c r="P697" t="s">
        <v>27</v>
      </c>
      <c r="Q697" t="s">
        <v>27</v>
      </c>
      <c r="R697" t="s">
        <v>28</v>
      </c>
      <c r="S697" t="s">
        <v>27</v>
      </c>
      <c r="T697" t="s">
        <v>27</v>
      </c>
      <c r="U697" t="s">
        <v>31</v>
      </c>
      <c r="V697" t="s">
        <v>27</v>
      </c>
      <c r="W697" t="s">
        <v>27</v>
      </c>
      <c r="X697" t="s">
        <v>47</v>
      </c>
    </row>
    <row r="698" spans="1:25" x14ac:dyDescent="0.25">
      <c r="A698">
        <v>1359198</v>
      </c>
      <c r="B698" t="s">
        <v>4470</v>
      </c>
      <c r="C698" t="s">
        <v>4471</v>
      </c>
      <c r="D698">
        <v>4</v>
      </c>
      <c r="F698" t="s">
        <v>3097</v>
      </c>
      <c r="N698" t="s">
        <v>4098</v>
      </c>
      <c r="O698" t="s">
        <v>32</v>
      </c>
      <c r="P698" t="s">
        <v>27</v>
      </c>
      <c r="Q698" t="s">
        <v>27</v>
      </c>
      <c r="R698" t="s">
        <v>37</v>
      </c>
      <c r="S698" t="s">
        <v>27</v>
      </c>
      <c r="T698" t="s">
        <v>27</v>
      </c>
      <c r="U698" t="s">
        <v>31</v>
      </c>
      <c r="V698" t="s">
        <v>27</v>
      </c>
      <c r="W698" t="s">
        <v>27</v>
      </c>
      <c r="X698" t="s">
        <v>47</v>
      </c>
      <c r="Y698" t="s">
        <v>4472</v>
      </c>
    </row>
    <row r="699" spans="1:25" x14ac:dyDescent="0.25">
      <c r="A699">
        <v>1383458</v>
      </c>
      <c r="B699" t="s">
        <v>4473</v>
      </c>
      <c r="C699" t="s">
        <v>4474</v>
      </c>
      <c r="D699">
        <v>4</v>
      </c>
      <c r="F699" t="s">
        <v>1617</v>
      </c>
      <c r="J699">
        <v>1989</v>
      </c>
      <c r="K699">
        <v>1988</v>
      </c>
      <c r="L699" t="s">
        <v>4475</v>
      </c>
      <c r="M699" t="s">
        <v>4476</v>
      </c>
      <c r="N699" t="s">
        <v>293</v>
      </c>
      <c r="O699" t="s">
        <v>32</v>
      </c>
      <c r="P699" t="s">
        <v>27</v>
      </c>
      <c r="Q699" t="s">
        <v>27</v>
      </c>
      <c r="R699" t="s">
        <v>28</v>
      </c>
      <c r="S699" t="s">
        <v>27</v>
      </c>
      <c r="T699" t="s">
        <v>27</v>
      </c>
      <c r="U699" t="s">
        <v>31</v>
      </c>
      <c r="V699" t="s">
        <v>27</v>
      </c>
      <c r="W699" t="s">
        <v>27</v>
      </c>
      <c r="X699" t="s">
        <v>47</v>
      </c>
    </row>
    <row r="700" spans="1:25" x14ac:dyDescent="0.25">
      <c r="A700">
        <v>82721</v>
      </c>
      <c r="B700" t="s">
        <v>4478</v>
      </c>
      <c r="C700" t="s">
        <v>4479</v>
      </c>
      <c r="D700">
        <v>4</v>
      </c>
      <c r="E700" t="s">
        <v>4480</v>
      </c>
      <c r="F700" t="s">
        <v>4481</v>
      </c>
      <c r="G700" t="e">
        <f>-fiban</f>
        <v>#NAME?</v>
      </c>
      <c r="H700" t="s">
        <v>2145</v>
      </c>
      <c r="I700" t="e">
        <f>-fiban</f>
        <v>#NAME?</v>
      </c>
      <c r="J700">
        <v>1994</v>
      </c>
      <c r="K700">
        <v>1998</v>
      </c>
      <c r="L700" t="s">
        <v>4482</v>
      </c>
      <c r="M700" t="s">
        <v>4483</v>
      </c>
      <c r="N700" t="s">
        <v>4484</v>
      </c>
      <c r="O700" t="s">
        <v>32</v>
      </c>
      <c r="P700" t="s">
        <v>31</v>
      </c>
      <c r="Q700" t="s">
        <v>27</v>
      </c>
      <c r="R700" t="s">
        <v>28</v>
      </c>
      <c r="S700" t="s">
        <v>27</v>
      </c>
      <c r="T700" t="s">
        <v>27</v>
      </c>
      <c r="U700" t="s">
        <v>31</v>
      </c>
      <c r="V700" t="s">
        <v>27</v>
      </c>
      <c r="W700" t="s">
        <v>27</v>
      </c>
      <c r="X700" t="s">
        <v>47</v>
      </c>
      <c r="Y700" t="s">
        <v>4485</v>
      </c>
    </row>
    <row r="701" spans="1:25" x14ac:dyDescent="0.25">
      <c r="A701">
        <v>1449133</v>
      </c>
      <c r="B701" t="s">
        <v>4486</v>
      </c>
      <c r="C701" t="s">
        <v>4487</v>
      </c>
      <c r="D701">
        <v>4</v>
      </c>
      <c r="F701" t="s">
        <v>2343</v>
      </c>
      <c r="G701" t="s">
        <v>2662</v>
      </c>
      <c r="H701" t="s">
        <v>2663</v>
      </c>
      <c r="I701" t="s">
        <v>2662</v>
      </c>
      <c r="J701">
        <v>2010</v>
      </c>
      <c r="K701">
        <v>2011</v>
      </c>
      <c r="L701" t="s">
        <v>4488</v>
      </c>
      <c r="M701" t="s">
        <v>4489</v>
      </c>
      <c r="O701" t="s">
        <v>32</v>
      </c>
      <c r="P701" t="s">
        <v>27</v>
      </c>
      <c r="Q701" t="s">
        <v>27</v>
      </c>
      <c r="R701" t="s">
        <v>37</v>
      </c>
      <c r="S701" t="s">
        <v>27</v>
      </c>
      <c r="T701" t="s">
        <v>27</v>
      </c>
      <c r="U701" t="s">
        <v>31</v>
      </c>
      <c r="V701" t="s">
        <v>27</v>
      </c>
      <c r="W701" t="s">
        <v>31</v>
      </c>
      <c r="X701" t="s">
        <v>47</v>
      </c>
    </row>
    <row r="702" spans="1:25" x14ac:dyDescent="0.25">
      <c r="A702">
        <v>675492</v>
      </c>
      <c r="B702" t="s">
        <v>4490</v>
      </c>
      <c r="C702" t="s">
        <v>4491</v>
      </c>
      <c r="D702">
        <v>4</v>
      </c>
      <c r="F702" t="s">
        <v>732</v>
      </c>
      <c r="J702">
        <v>2002</v>
      </c>
      <c r="K702">
        <v>2002</v>
      </c>
      <c r="O702" t="s">
        <v>37</v>
      </c>
      <c r="P702" t="s">
        <v>27</v>
      </c>
      <c r="Q702" t="s">
        <v>27</v>
      </c>
      <c r="R702" t="s">
        <v>28</v>
      </c>
      <c r="S702" t="s">
        <v>27</v>
      </c>
      <c r="T702" t="s">
        <v>27</v>
      </c>
      <c r="U702" t="s">
        <v>31</v>
      </c>
      <c r="V702" t="s">
        <v>27</v>
      </c>
      <c r="W702" t="s">
        <v>31</v>
      </c>
      <c r="X702" t="s">
        <v>47</v>
      </c>
    </row>
    <row r="703" spans="1:25" x14ac:dyDescent="0.25">
      <c r="A703">
        <v>674640</v>
      </c>
      <c r="B703" t="s">
        <v>4492</v>
      </c>
      <c r="C703" t="s">
        <v>4493</v>
      </c>
      <c r="D703">
        <v>4</v>
      </c>
      <c r="F703" t="s">
        <v>4494</v>
      </c>
      <c r="K703">
        <v>1999</v>
      </c>
      <c r="L703" t="s">
        <v>4495</v>
      </c>
      <c r="M703" t="s">
        <v>4496</v>
      </c>
      <c r="O703" t="s">
        <v>32</v>
      </c>
      <c r="P703" t="s">
        <v>31</v>
      </c>
      <c r="Q703" t="s">
        <v>27</v>
      </c>
      <c r="R703" t="s">
        <v>35</v>
      </c>
      <c r="S703" t="s">
        <v>27</v>
      </c>
      <c r="T703" t="s">
        <v>27</v>
      </c>
      <c r="U703" t="s">
        <v>27</v>
      </c>
      <c r="V703" t="s">
        <v>31</v>
      </c>
      <c r="W703" t="s">
        <v>27</v>
      </c>
      <c r="X703" t="s">
        <v>47</v>
      </c>
      <c r="Y703" t="s">
        <v>4497</v>
      </c>
    </row>
    <row r="704" spans="1:25" x14ac:dyDescent="0.25">
      <c r="A704">
        <v>543</v>
      </c>
      <c r="B704" t="s">
        <v>4498</v>
      </c>
      <c r="C704" t="s">
        <v>4499</v>
      </c>
      <c r="D704">
        <v>4</v>
      </c>
      <c r="F704" t="s">
        <v>4500</v>
      </c>
      <c r="K704">
        <v>1955</v>
      </c>
      <c r="L704" t="s">
        <v>4501</v>
      </c>
      <c r="M704" t="s">
        <v>4502</v>
      </c>
      <c r="N704" t="s">
        <v>873</v>
      </c>
      <c r="O704" t="s">
        <v>32</v>
      </c>
      <c r="P704" t="s">
        <v>31</v>
      </c>
      <c r="Q704" t="s">
        <v>27</v>
      </c>
      <c r="R704" t="s">
        <v>33</v>
      </c>
      <c r="S704" t="s">
        <v>27</v>
      </c>
      <c r="T704" t="s">
        <v>31</v>
      </c>
      <c r="U704" t="s">
        <v>27</v>
      </c>
      <c r="V704" t="s">
        <v>27</v>
      </c>
      <c r="W704" t="s">
        <v>31</v>
      </c>
      <c r="X704" t="s">
        <v>47</v>
      </c>
      <c r="Y704" t="s">
        <v>4503</v>
      </c>
    </row>
    <row r="705" spans="1:25" x14ac:dyDescent="0.25">
      <c r="A705">
        <v>675389</v>
      </c>
      <c r="B705" t="s">
        <v>4504</v>
      </c>
      <c r="C705" t="s">
        <v>4505</v>
      </c>
      <c r="D705">
        <v>4</v>
      </c>
      <c r="F705" t="s">
        <v>4506</v>
      </c>
      <c r="G705" t="e">
        <f>-ase</f>
        <v>#NAME?</v>
      </c>
      <c r="H705" t="s">
        <v>620</v>
      </c>
      <c r="I705" t="e">
        <f>-ase</f>
        <v>#NAME?</v>
      </c>
      <c r="J705">
        <v>1992</v>
      </c>
      <c r="K705">
        <v>1991</v>
      </c>
      <c r="L705" t="s">
        <v>4507</v>
      </c>
      <c r="M705" t="s">
        <v>4508</v>
      </c>
      <c r="N705" t="s">
        <v>4509</v>
      </c>
      <c r="O705" t="s">
        <v>621</v>
      </c>
      <c r="P705" t="s">
        <v>27</v>
      </c>
      <c r="Q705" t="s">
        <v>27</v>
      </c>
      <c r="R705" t="s">
        <v>28</v>
      </c>
      <c r="S705" t="s">
        <v>27</v>
      </c>
      <c r="T705" t="s">
        <v>27</v>
      </c>
      <c r="U705" t="s">
        <v>31</v>
      </c>
      <c r="V705" t="s">
        <v>27</v>
      </c>
      <c r="W705" t="s">
        <v>27</v>
      </c>
      <c r="X705" t="s">
        <v>172</v>
      </c>
    </row>
    <row r="706" spans="1:25" x14ac:dyDescent="0.25">
      <c r="A706">
        <v>675499</v>
      </c>
      <c r="B706" t="s">
        <v>4510</v>
      </c>
      <c r="C706" t="s">
        <v>4511</v>
      </c>
      <c r="D706">
        <v>4</v>
      </c>
      <c r="F706" t="s">
        <v>4512</v>
      </c>
      <c r="J706">
        <v>1974</v>
      </c>
      <c r="K706">
        <v>1983</v>
      </c>
      <c r="N706" t="s">
        <v>293</v>
      </c>
      <c r="O706" t="s">
        <v>37</v>
      </c>
      <c r="P706" t="s">
        <v>27</v>
      </c>
      <c r="Q706" t="s">
        <v>27</v>
      </c>
      <c r="R706" t="s">
        <v>28</v>
      </c>
      <c r="S706" t="s">
        <v>27</v>
      </c>
      <c r="T706" t="s">
        <v>27</v>
      </c>
      <c r="U706" t="s">
        <v>31</v>
      </c>
      <c r="V706" t="s">
        <v>27</v>
      </c>
      <c r="W706" t="s">
        <v>27</v>
      </c>
      <c r="X706" t="s">
        <v>172</v>
      </c>
    </row>
    <row r="707" spans="1:25" x14ac:dyDescent="0.25">
      <c r="A707">
        <v>675576</v>
      </c>
      <c r="B707" t="s">
        <v>4513</v>
      </c>
      <c r="C707" t="s">
        <v>4514</v>
      </c>
      <c r="D707">
        <v>4</v>
      </c>
      <c r="E707" t="s">
        <v>4515</v>
      </c>
      <c r="F707" t="s">
        <v>4516</v>
      </c>
      <c r="G707" t="e">
        <f>-mab</f>
        <v>#NAME?</v>
      </c>
      <c r="H707" t="s">
        <v>98</v>
      </c>
      <c r="I707" t="e">
        <f>-mab</f>
        <v>#NAME?</v>
      </c>
      <c r="J707">
        <v>1994</v>
      </c>
      <c r="K707">
        <v>1993</v>
      </c>
      <c r="L707" t="s">
        <v>4517</v>
      </c>
      <c r="M707" t="s">
        <v>4518</v>
      </c>
      <c r="N707" t="s">
        <v>2210</v>
      </c>
      <c r="O707" t="s">
        <v>99</v>
      </c>
      <c r="P707" t="s">
        <v>27</v>
      </c>
      <c r="Q707" t="s">
        <v>27</v>
      </c>
      <c r="R707" t="s">
        <v>28</v>
      </c>
      <c r="S707" t="s">
        <v>27</v>
      </c>
      <c r="T707" t="s">
        <v>27</v>
      </c>
      <c r="U707" t="s">
        <v>31</v>
      </c>
      <c r="V707" t="s">
        <v>27</v>
      </c>
      <c r="W707" t="s">
        <v>27</v>
      </c>
      <c r="X707" t="s">
        <v>47</v>
      </c>
    </row>
    <row r="708" spans="1:25" x14ac:dyDescent="0.25">
      <c r="A708">
        <v>675610</v>
      </c>
      <c r="B708" t="s">
        <v>4519</v>
      </c>
      <c r="C708" t="s">
        <v>4520</v>
      </c>
      <c r="D708">
        <v>4</v>
      </c>
      <c r="F708" t="s">
        <v>4521</v>
      </c>
      <c r="K708">
        <v>1980</v>
      </c>
      <c r="O708" t="s">
        <v>37</v>
      </c>
      <c r="P708" t="s">
        <v>27</v>
      </c>
      <c r="Q708" t="s">
        <v>27</v>
      </c>
      <c r="R708" t="s">
        <v>28</v>
      </c>
      <c r="S708" t="s">
        <v>27</v>
      </c>
      <c r="T708" t="s">
        <v>27</v>
      </c>
      <c r="U708" t="s">
        <v>31</v>
      </c>
      <c r="V708" t="s">
        <v>27</v>
      </c>
      <c r="W708" t="s">
        <v>27</v>
      </c>
      <c r="X708" t="s">
        <v>172</v>
      </c>
    </row>
    <row r="709" spans="1:25" x14ac:dyDescent="0.25">
      <c r="A709">
        <v>33202</v>
      </c>
      <c r="B709" t="s">
        <v>4522</v>
      </c>
      <c r="C709" t="s">
        <v>4523</v>
      </c>
      <c r="D709">
        <v>4</v>
      </c>
      <c r="F709" t="s">
        <v>4524</v>
      </c>
      <c r="G709" t="s">
        <v>717</v>
      </c>
      <c r="H709" t="s">
        <v>376</v>
      </c>
      <c r="I709" t="s">
        <v>717</v>
      </c>
      <c r="J709">
        <v>1986</v>
      </c>
      <c r="K709">
        <v>1987</v>
      </c>
      <c r="L709" t="s">
        <v>4525</v>
      </c>
      <c r="M709" t="s">
        <v>4526</v>
      </c>
      <c r="N709" t="s">
        <v>241</v>
      </c>
      <c r="O709" t="s">
        <v>32</v>
      </c>
      <c r="P709" t="s">
        <v>31</v>
      </c>
      <c r="Q709" t="s">
        <v>27</v>
      </c>
      <c r="R709" t="s">
        <v>35</v>
      </c>
      <c r="S709" t="s">
        <v>27</v>
      </c>
      <c r="T709" t="s">
        <v>31</v>
      </c>
      <c r="U709" t="s">
        <v>27</v>
      </c>
      <c r="V709" t="s">
        <v>31</v>
      </c>
      <c r="W709" t="s">
        <v>27</v>
      </c>
      <c r="X709" t="s">
        <v>47</v>
      </c>
      <c r="Y709" t="s">
        <v>4527</v>
      </c>
    </row>
    <row r="710" spans="1:25" x14ac:dyDescent="0.25">
      <c r="A710">
        <v>427379</v>
      </c>
      <c r="B710" t="s">
        <v>4528</v>
      </c>
      <c r="C710" t="s">
        <v>4529</v>
      </c>
      <c r="D710">
        <v>4</v>
      </c>
      <c r="F710" t="s">
        <v>4530</v>
      </c>
      <c r="J710">
        <v>2007</v>
      </c>
      <c r="K710">
        <v>2009</v>
      </c>
      <c r="L710" t="s">
        <v>4531</v>
      </c>
      <c r="M710" t="s">
        <v>4532</v>
      </c>
      <c r="O710" t="s">
        <v>32</v>
      </c>
      <c r="P710" t="s">
        <v>31</v>
      </c>
      <c r="Q710" t="s">
        <v>27</v>
      </c>
      <c r="R710" t="s">
        <v>33</v>
      </c>
      <c r="S710" t="s">
        <v>27</v>
      </c>
      <c r="T710" t="s">
        <v>31</v>
      </c>
      <c r="U710" t="s">
        <v>27</v>
      </c>
      <c r="V710" t="s">
        <v>27</v>
      </c>
      <c r="W710" t="s">
        <v>31</v>
      </c>
      <c r="X710" t="s">
        <v>47</v>
      </c>
      <c r="Y710" t="s">
        <v>4533</v>
      </c>
    </row>
    <row r="711" spans="1:25" x14ac:dyDescent="0.25">
      <c r="A711">
        <v>419622</v>
      </c>
      <c r="B711" t="s">
        <v>4534</v>
      </c>
      <c r="C711" t="s">
        <v>4535</v>
      </c>
      <c r="D711">
        <v>4</v>
      </c>
      <c r="F711" t="s">
        <v>4536</v>
      </c>
      <c r="G711" t="e">
        <f>-olone</f>
        <v>#NAME?</v>
      </c>
      <c r="H711" t="s">
        <v>143</v>
      </c>
      <c r="I711" t="e">
        <f>-olone</f>
        <v>#NAME?</v>
      </c>
      <c r="K711">
        <v>1960</v>
      </c>
      <c r="N711" t="s">
        <v>895</v>
      </c>
      <c r="O711" t="s">
        <v>26</v>
      </c>
      <c r="P711" t="s">
        <v>31</v>
      </c>
      <c r="Q711" t="s">
        <v>27</v>
      </c>
      <c r="R711" t="s">
        <v>28</v>
      </c>
      <c r="S711" t="s">
        <v>27</v>
      </c>
      <c r="T711" t="s">
        <v>27</v>
      </c>
      <c r="U711" t="s">
        <v>31</v>
      </c>
      <c r="V711" t="s">
        <v>31</v>
      </c>
      <c r="W711" t="s">
        <v>31</v>
      </c>
      <c r="X711" t="s">
        <v>47</v>
      </c>
      <c r="Y711" t="s">
        <v>4537</v>
      </c>
    </row>
    <row r="712" spans="1:25" x14ac:dyDescent="0.25">
      <c r="A712">
        <v>1059668</v>
      </c>
      <c r="B712" t="s">
        <v>4538</v>
      </c>
      <c r="C712" t="s">
        <v>4539</v>
      </c>
      <c r="D712">
        <v>4</v>
      </c>
      <c r="F712" t="s">
        <v>4540</v>
      </c>
      <c r="J712">
        <v>1963</v>
      </c>
      <c r="K712">
        <v>1976</v>
      </c>
      <c r="L712" t="s">
        <v>4541</v>
      </c>
      <c r="M712" t="s">
        <v>4542</v>
      </c>
      <c r="N712" t="s">
        <v>4543</v>
      </c>
      <c r="O712" t="s">
        <v>36</v>
      </c>
      <c r="P712" t="s">
        <v>27</v>
      </c>
      <c r="Q712" t="s">
        <v>27</v>
      </c>
      <c r="R712" t="s">
        <v>37</v>
      </c>
      <c r="S712" t="s">
        <v>27</v>
      </c>
      <c r="T712" t="s">
        <v>31</v>
      </c>
      <c r="U712" t="s">
        <v>27</v>
      </c>
      <c r="V712" t="s">
        <v>27</v>
      </c>
      <c r="W712" t="s">
        <v>27</v>
      </c>
      <c r="X712" t="s">
        <v>47</v>
      </c>
      <c r="Y712" t="s">
        <v>4544</v>
      </c>
    </row>
    <row r="713" spans="1:25" x14ac:dyDescent="0.25">
      <c r="A713">
        <v>453532</v>
      </c>
      <c r="B713" t="s">
        <v>4545</v>
      </c>
      <c r="C713" t="s">
        <v>4546</v>
      </c>
      <c r="D713">
        <v>4</v>
      </c>
      <c r="F713" t="s">
        <v>4547</v>
      </c>
      <c r="J713">
        <v>1962</v>
      </c>
      <c r="K713">
        <v>1959</v>
      </c>
      <c r="L713" t="s">
        <v>4548</v>
      </c>
      <c r="M713" t="s">
        <v>4549</v>
      </c>
      <c r="N713" t="s">
        <v>4550</v>
      </c>
      <c r="O713" t="s">
        <v>32</v>
      </c>
      <c r="P713" t="s">
        <v>31</v>
      </c>
      <c r="Q713" t="s">
        <v>27</v>
      </c>
      <c r="R713" t="s">
        <v>35</v>
      </c>
      <c r="S713" t="s">
        <v>27</v>
      </c>
      <c r="T713" t="s">
        <v>31</v>
      </c>
      <c r="U713" t="s">
        <v>27</v>
      </c>
      <c r="V713" t="s">
        <v>27</v>
      </c>
      <c r="W713" t="s">
        <v>27</v>
      </c>
      <c r="X713" t="s">
        <v>47</v>
      </c>
      <c r="Y713" t="s">
        <v>4551</v>
      </c>
    </row>
    <row r="714" spans="1:25" x14ac:dyDescent="0.25">
      <c r="A714">
        <v>43740</v>
      </c>
      <c r="B714" t="s">
        <v>4552</v>
      </c>
      <c r="C714" t="s">
        <v>4553</v>
      </c>
      <c r="D714">
        <v>4</v>
      </c>
      <c r="F714" t="s">
        <v>4554</v>
      </c>
      <c r="K714">
        <v>1964</v>
      </c>
      <c r="L714" t="s">
        <v>4555</v>
      </c>
      <c r="M714" t="s">
        <v>4556</v>
      </c>
      <c r="N714" t="s">
        <v>1683</v>
      </c>
      <c r="O714" t="s">
        <v>32</v>
      </c>
      <c r="P714" t="s">
        <v>31</v>
      </c>
      <c r="Q714" t="s">
        <v>27</v>
      </c>
      <c r="R714" t="s">
        <v>28</v>
      </c>
      <c r="S714" t="s">
        <v>27</v>
      </c>
      <c r="T714" t="s">
        <v>31</v>
      </c>
      <c r="U714" t="s">
        <v>27</v>
      </c>
      <c r="V714" t="s">
        <v>27</v>
      </c>
      <c r="W714" t="s">
        <v>27</v>
      </c>
      <c r="X714" t="s">
        <v>47</v>
      </c>
      <c r="Y714" t="s">
        <v>4557</v>
      </c>
    </row>
    <row r="715" spans="1:25" x14ac:dyDescent="0.25">
      <c r="A715">
        <v>47447</v>
      </c>
      <c r="B715" t="s">
        <v>4558</v>
      </c>
      <c r="C715" t="s">
        <v>4559</v>
      </c>
      <c r="D715">
        <v>4</v>
      </c>
      <c r="E715" t="s">
        <v>4560</v>
      </c>
      <c r="F715" t="s">
        <v>2105</v>
      </c>
      <c r="G715" t="e">
        <f>-ast</f>
        <v>#NAME?</v>
      </c>
      <c r="H715" t="s">
        <v>2761</v>
      </c>
      <c r="I715" t="s">
        <v>2762</v>
      </c>
      <c r="J715">
        <v>1995</v>
      </c>
      <c r="K715">
        <v>1998</v>
      </c>
      <c r="L715" t="s">
        <v>4561</v>
      </c>
      <c r="M715" t="s">
        <v>4562</v>
      </c>
      <c r="N715" t="s">
        <v>2765</v>
      </c>
      <c r="O715" t="s">
        <v>32</v>
      </c>
      <c r="P715" t="s">
        <v>27</v>
      </c>
      <c r="Q715" t="s">
        <v>27</v>
      </c>
      <c r="R715" t="s">
        <v>28</v>
      </c>
      <c r="S715" t="s">
        <v>27</v>
      </c>
      <c r="T715" t="s">
        <v>31</v>
      </c>
      <c r="U715" t="s">
        <v>27</v>
      </c>
      <c r="V715" t="s">
        <v>27</v>
      </c>
      <c r="W715" t="s">
        <v>31</v>
      </c>
      <c r="X715" t="s">
        <v>47</v>
      </c>
      <c r="Y715" t="s">
        <v>4563</v>
      </c>
    </row>
    <row r="716" spans="1:25" x14ac:dyDescent="0.25">
      <c r="A716">
        <v>27111</v>
      </c>
      <c r="B716" t="s">
        <v>4567</v>
      </c>
      <c r="C716" t="s">
        <v>4568</v>
      </c>
      <c r="D716">
        <v>4</v>
      </c>
      <c r="E716" t="s">
        <v>4569</v>
      </c>
      <c r="F716" t="s">
        <v>4570</v>
      </c>
      <c r="G716" t="e">
        <f>-triptan</f>
        <v>#NAME?</v>
      </c>
      <c r="H716" t="s">
        <v>2116</v>
      </c>
      <c r="I716" t="e">
        <f>-triptan</f>
        <v>#NAME?</v>
      </c>
      <c r="J716">
        <v>1989</v>
      </c>
      <c r="K716">
        <v>1992</v>
      </c>
      <c r="L716" t="s">
        <v>4571</v>
      </c>
      <c r="M716" t="s">
        <v>4572</v>
      </c>
      <c r="N716" t="s">
        <v>2117</v>
      </c>
      <c r="O716" t="s">
        <v>32</v>
      </c>
      <c r="P716" t="s">
        <v>31</v>
      </c>
      <c r="Q716" t="s">
        <v>27</v>
      </c>
      <c r="R716" t="s">
        <v>35</v>
      </c>
      <c r="S716" t="s">
        <v>27</v>
      </c>
      <c r="T716" t="s">
        <v>31</v>
      </c>
      <c r="U716" t="s">
        <v>31</v>
      </c>
      <c r="V716" t="s">
        <v>31</v>
      </c>
      <c r="W716" t="s">
        <v>27</v>
      </c>
      <c r="X716" t="s">
        <v>47</v>
      </c>
      <c r="Y716" t="s">
        <v>4573</v>
      </c>
    </row>
    <row r="717" spans="1:25" x14ac:dyDescent="0.25">
      <c r="A717">
        <v>264453</v>
      </c>
      <c r="B717" t="s">
        <v>4574</v>
      </c>
      <c r="C717" t="s">
        <v>4575</v>
      </c>
      <c r="D717">
        <v>4</v>
      </c>
      <c r="E717" t="s">
        <v>4576</v>
      </c>
      <c r="F717" t="s">
        <v>691</v>
      </c>
      <c r="G717" t="e">
        <f>-profen</f>
        <v>#NAME?</v>
      </c>
      <c r="H717" t="s">
        <v>192</v>
      </c>
      <c r="I717" t="e">
        <f>-profen</f>
        <v>#NAME?</v>
      </c>
      <c r="J717">
        <v>1976</v>
      </c>
      <c r="K717">
        <v>1987</v>
      </c>
      <c r="N717" t="s">
        <v>241</v>
      </c>
      <c r="O717" t="s">
        <v>32</v>
      </c>
      <c r="P717" t="s">
        <v>31</v>
      </c>
      <c r="Q717" t="s">
        <v>27</v>
      </c>
      <c r="R717" t="s">
        <v>33</v>
      </c>
      <c r="S717" t="s">
        <v>27</v>
      </c>
      <c r="T717" t="s">
        <v>31</v>
      </c>
      <c r="U717" t="s">
        <v>27</v>
      </c>
      <c r="V717" t="s">
        <v>27</v>
      </c>
      <c r="W717" t="s">
        <v>27</v>
      </c>
      <c r="X717" t="s">
        <v>172</v>
      </c>
      <c r="Y717" t="s">
        <v>4577</v>
      </c>
    </row>
    <row r="718" spans="1:25" x14ac:dyDescent="0.25">
      <c r="A718">
        <v>33889</v>
      </c>
      <c r="B718" t="s">
        <v>4578</v>
      </c>
      <c r="C718" t="s">
        <v>4579</v>
      </c>
      <c r="D718">
        <v>4</v>
      </c>
      <c r="E718" t="s">
        <v>4580</v>
      </c>
      <c r="F718" t="s">
        <v>364</v>
      </c>
      <c r="G718" t="e">
        <f>-vir</f>
        <v>#NAME?</v>
      </c>
      <c r="H718" t="s">
        <v>4581</v>
      </c>
      <c r="I718" t="s">
        <v>4582</v>
      </c>
      <c r="J718">
        <v>1999</v>
      </c>
      <c r="K718">
        <v>2005</v>
      </c>
      <c r="L718" t="s">
        <v>4583</v>
      </c>
      <c r="M718" t="s">
        <v>4584</v>
      </c>
      <c r="O718" t="s">
        <v>26</v>
      </c>
      <c r="P718" t="s">
        <v>31</v>
      </c>
      <c r="Q718" t="s">
        <v>27</v>
      </c>
      <c r="R718" t="s">
        <v>28</v>
      </c>
      <c r="S718" t="s">
        <v>31</v>
      </c>
      <c r="T718" t="s">
        <v>31</v>
      </c>
      <c r="U718" t="s">
        <v>27</v>
      </c>
      <c r="V718" t="s">
        <v>27</v>
      </c>
      <c r="W718" t="s">
        <v>31</v>
      </c>
      <c r="X718" t="s">
        <v>47</v>
      </c>
      <c r="Y718" t="s">
        <v>4585</v>
      </c>
    </row>
    <row r="719" spans="1:25" x14ac:dyDescent="0.25">
      <c r="A719">
        <v>66016</v>
      </c>
      <c r="B719" t="s">
        <v>4586</v>
      </c>
      <c r="C719" t="s">
        <v>4587</v>
      </c>
      <c r="D719">
        <v>4</v>
      </c>
      <c r="F719" t="s">
        <v>371</v>
      </c>
      <c r="G719" t="e">
        <f>-toin</f>
        <v>#NAME?</v>
      </c>
      <c r="H719" t="s">
        <v>190</v>
      </c>
      <c r="I719" t="e">
        <f>-toin</f>
        <v>#NAME?</v>
      </c>
      <c r="J719">
        <v>1962</v>
      </c>
      <c r="K719">
        <v>1946</v>
      </c>
      <c r="L719" t="s">
        <v>4588</v>
      </c>
      <c r="M719" t="s">
        <v>4589</v>
      </c>
      <c r="N719" t="s">
        <v>191</v>
      </c>
      <c r="O719" t="s">
        <v>32</v>
      </c>
      <c r="P719" t="s">
        <v>31</v>
      </c>
      <c r="Q719" t="s">
        <v>27</v>
      </c>
      <c r="R719" t="s">
        <v>33</v>
      </c>
      <c r="S719" t="s">
        <v>27</v>
      </c>
      <c r="T719" t="s">
        <v>31</v>
      </c>
      <c r="U719" t="s">
        <v>27</v>
      </c>
      <c r="V719" t="s">
        <v>27</v>
      </c>
      <c r="W719" t="s">
        <v>27</v>
      </c>
      <c r="X719" t="s">
        <v>172</v>
      </c>
      <c r="Y719" t="s">
        <v>4590</v>
      </c>
    </row>
    <row r="720" spans="1:25" x14ac:dyDescent="0.25">
      <c r="A720">
        <v>27307</v>
      </c>
      <c r="B720" t="s">
        <v>4591</v>
      </c>
      <c r="C720" t="s">
        <v>4592</v>
      </c>
      <c r="D720">
        <v>4</v>
      </c>
      <c r="E720" t="s">
        <v>4593</v>
      </c>
      <c r="F720" t="s">
        <v>4594</v>
      </c>
      <c r="G720" t="e">
        <f>-vudine</f>
        <v>#NAME?</v>
      </c>
      <c r="H720" t="s">
        <v>224</v>
      </c>
      <c r="I720" t="e">
        <f>-vudine</f>
        <v>#NAME?</v>
      </c>
      <c r="J720">
        <v>1987</v>
      </c>
      <c r="K720">
        <v>1987</v>
      </c>
      <c r="L720" t="s">
        <v>4595</v>
      </c>
      <c r="M720" t="s">
        <v>4596</v>
      </c>
      <c r="N720" t="s">
        <v>61</v>
      </c>
      <c r="O720" t="s">
        <v>26</v>
      </c>
      <c r="P720" t="s">
        <v>31</v>
      </c>
      <c r="Q720" t="s">
        <v>27</v>
      </c>
      <c r="R720" t="s">
        <v>28</v>
      </c>
      <c r="S720" t="s">
        <v>31</v>
      </c>
      <c r="T720" t="s">
        <v>31</v>
      </c>
      <c r="U720" t="s">
        <v>31</v>
      </c>
      <c r="V720" t="s">
        <v>27</v>
      </c>
      <c r="W720" t="s">
        <v>31</v>
      </c>
      <c r="X720" t="s">
        <v>47</v>
      </c>
      <c r="Y720" t="s">
        <v>4597</v>
      </c>
    </row>
    <row r="721" spans="1:25" x14ac:dyDescent="0.25">
      <c r="A721">
        <v>17347</v>
      </c>
      <c r="B721" t="s">
        <v>4598</v>
      </c>
      <c r="C721" t="s">
        <v>4599</v>
      </c>
      <c r="D721">
        <v>4</v>
      </c>
      <c r="E721" t="s">
        <v>4600</v>
      </c>
      <c r="F721" t="s">
        <v>353</v>
      </c>
      <c r="G721" t="e">
        <f>-vir</f>
        <v>#NAME?</v>
      </c>
      <c r="H721" t="s">
        <v>1554</v>
      </c>
      <c r="I721" t="s">
        <v>1555</v>
      </c>
      <c r="J721">
        <v>1997</v>
      </c>
      <c r="K721">
        <v>1999</v>
      </c>
      <c r="L721" t="s">
        <v>4601</v>
      </c>
      <c r="M721" t="s">
        <v>4602</v>
      </c>
      <c r="O721" t="s">
        <v>32</v>
      </c>
      <c r="P721" t="s">
        <v>27</v>
      </c>
      <c r="Q721" t="s">
        <v>27</v>
      </c>
      <c r="R721" t="s">
        <v>28</v>
      </c>
      <c r="S721" t="s">
        <v>27</v>
      </c>
      <c r="T721" t="s">
        <v>31</v>
      </c>
      <c r="U721" t="s">
        <v>27</v>
      </c>
      <c r="V721" t="s">
        <v>27</v>
      </c>
      <c r="W721" t="s">
        <v>27</v>
      </c>
      <c r="X721" t="s">
        <v>172</v>
      </c>
      <c r="Y721" t="s">
        <v>4603</v>
      </c>
    </row>
    <row r="722" spans="1:25" x14ac:dyDescent="0.25">
      <c r="A722">
        <v>674337</v>
      </c>
      <c r="B722" t="s">
        <v>4604</v>
      </c>
      <c r="C722" t="s">
        <v>4605</v>
      </c>
      <c r="D722">
        <v>4</v>
      </c>
      <c r="E722" t="s">
        <v>4606</v>
      </c>
      <c r="F722" t="s">
        <v>4607</v>
      </c>
      <c r="G722" t="s">
        <v>846</v>
      </c>
      <c r="H722" t="s">
        <v>30</v>
      </c>
      <c r="I722" t="s">
        <v>846</v>
      </c>
      <c r="J722">
        <v>1983</v>
      </c>
      <c r="K722">
        <v>1991</v>
      </c>
      <c r="L722" t="s">
        <v>4608</v>
      </c>
      <c r="M722" t="s">
        <v>4609</v>
      </c>
      <c r="N722" t="s">
        <v>895</v>
      </c>
      <c r="O722" t="s">
        <v>26</v>
      </c>
      <c r="P722" t="s">
        <v>31</v>
      </c>
      <c r="Q722" t="s">
        <v>27</v>
      </c>
      <c r="R722" t="s">
        <v>28</v>
      </c>
      <c r="S722" t="s">
        <v>31</v>
      </c>
      <c r="T722" t="s">
        <v>27</v>
      </c>
      <c r="U722" t="s">
        <v>27</v>
      </c>
      <c r="V722" t="s">
        <v>31</v>
      </c>
      <c r="W722" t="s">
        <v>27</v>
      </c>
      <c r="X722" t="s">
        <v>47</v>
      </c>
      <c r="Y722" t="s">
        <v>4610</v>
      </c>
    </row>
    <row r="723" spans="1:25" x14ac:dyDescent="0.25">
      <c r="A723">
        <v>218758</v>
      </c>
      <c r="B723" t="s">
        <v>4613</v>
      </c>
      <c r="C723" t="s">
        <v>4614</v>
      </c>
      <c r="D723">
        <v>4</v>
      </c>
      <c r="E723" t="s">
        <v>4615</v>
      </c>
      <c r="F723" t="s">
        <v>4616</v>
      </c>
      <c r="G723" t="e">
        <f>-cillin</f>
        <v>#NAME?</v>
      </c>
      <c r="H723" t="s">
        <v>34</v>
      </c>
      <c r="I723" t="e">
        <f>-cillin</f>
        <v>#NAME?</v>
      </c>
      <c r="J723">
        <v>1968</v>
      </c>
      <c r="K723">
        <v>1982</v>
      </c>
      <c r="L723" t="s">
        <v>4617</v>
      </c>
      <c r="M723" t="s">
        <v>4618</v>
      </c>
      <c r="N723" t="s">
        <v>84</v>
      </c>
      <c r="O723" t="s">
        <v>26</v>
      </c>
      <c r="P723" t="s">
        <v>31</v>
      </c>
      <c r="Q723" t="s">
        <v>27</v>
      </c>
      <c r="R723" t="s">
        <v>33</v>
      </c>
      <c r="S723" t="s">
        <v>27</v>
      </c>
      <c r="T723" t="s">
        <v>27</v>
      </c>
      <c r="U723" t="s">
        <v>31</v>
      </c>
      <c r="V723" t="s">
        <v>27</v>
      </c>
      <c r="W723" t="s">
        <v>27</v>
      </c>
      <c r="X723" t="s">
        <v>172</v>
      </c>
      <c r="Y723" t="s">
        <v>4619</v>
      </c>
    </row>
    <row r="724" spans="1:25" x14ac:dyDescent="0.25">
      <c r="A724">
        <v>403465</v>
      </c>
      <c r="B724" t="s">
        <v>4620</v>
      </c>
      <c r="C724" t="s">
        <v>4621</v>
      </c>
      <c r="D724">
        <v>4</v>
      </c>
      <c r="E724" t="s">
        <v>4622</v>
      </c>
      <c r="F724" t="s">
        <v>775</v>
      </c>
      <c r="G724" t="s">
        <v>610</v>
      </c>
      <c r="H724" t="s">
        <v>650</v>
      </c>
      <c r="I724" t="e">
        <f>-stat- (-vastatin)</f>
        <v>#NAME?</v>
      </c>
      <c r="J724">
        <v>1996</v>
      </c>
      <c r="K724">
        <v>1997</v>
      </c>
      <c r="L724" t="s">
        <v>4623</v>
      </c>
      <c r="M724" t="s">
        <v>4624</v>
      </c>
      <c r="N724" t="s">
        <v>2734</v>
      </c>
      <c r="O724" t="s">
        <v>32</v>
      </c>
      <c r="P724" t="s">
        <v>31</v>
      </c>
      <c r="Q724" t="s">
        <v>27</v>
      </c>
      <c r="R724" t="s">
        <v>28</v>
      </c>
      <c r="S724" t="s">
        <v>27</v>
      </c>
      <c r="T724" t="s">
        <v>31</v>
      </c>
      <c r="U724" t="s">
        <v>27</v>
      </c>
      <c r="V724" t="s">
        <v>27</v>
      </c>
      <c r="W724" t="s">
        <v>27</v>
      </c>
      <c r="X724" t="s">
        <v>172</v>
      </c>
      <c r="Y724" t="s">
        <v>4625</v>
      </c>
    </row>
    <row r="725" spans="1:25" x14ac:dyDescent="0.25">
      <c r="A725">
        <v>674598</v>
      </c>
      <c r="B725" t="s">
        <v>4626</v>
      </c>
      <c r="C725" t="s">
        <v>4627</v>
      </c>
      <c r="D725">
        <v>4</v>
      </c>
      <c r="F725" t="s">
        <v>146</v>
      </c>
      <c r="G725" t="e">
        <f>-cidin</f>
        <v>#NAME?</v>
      </c>
      <c r="H725" t="s">
        <v>630</v>
      </c>
      <c r="I725" t="e">
        <f>-cidin</f>
        <v>#NAME?</v>
      </c>
      <c r="J725">
        <v>1965</v>
      </c>
      <c r="K725">
        <v>1982</v>
      </c>
      <c r="L725" t="s">
        <v>4628</v>
      </c>
      <c r="M725" t="s">
        <v>4629</v>
      </c>
      <c r="N725" t="s">
        <v>64</v>
      </c>
      <c r="O725" t="s">
        <v>26</v>
      </c>
      <c r="P725" t="s">
        <v>27</v>
      </c>
      <c r="Q725" t="s">
        <v>27</v>
      </c>
      <c r="R725" t="s">
        <v>33</v>
      </c>
      <c r="S725" t="s">
        <v>27</v>
      </c>
      <c r="T725" t="s">
        <v>27</v>
      </c>
      <c r="U725" t="s">
        <v>27</v>
      </c>
      <c r="V725" t="s">
        <v>31</v>
      </c>
      <c r="W725" t="s">
        <v>27</v>
      </c>
      <c r="X725" t="s">
        <v>172</v>
      </c>
      <c r="Y725" t="s">
        <v>4630</v>
      </c>
    </row>
    <row r="726" spans="1:25" x14ac:dyDescent="0.25">
      <c r="A726">
        <v>239465</v>
      </c>
      <c r="B726" t="s">
        <v>4631</v>
      </c>
      <c r="C726" t="s">
        <v>4632</v>
      </c>
      <c r="D726">
        <v>4</v>
      </c>
      <c r="F726" t="s">
        <v>266</v>
      </c>
      <c r="G726" t="e">
        <f>-ium</f>
        <v>#NAME?</v>
      </c>
      <c r="H726" t="s">
        <v>67</v>
      </c>
      <c r="I726" t="e">
        <f>-ium</f>
        <v>#NAME?</v>
      </c>
      <c r="J726">
        <v>1975</v>
      </c>
      <c r="K726">
        <v>1982</v>
      </c>
      <c r="L726" t="s">
        <v>4633</v>
      </c>
      <c r="M726" t="s">
        <v>4634</v>
      </c>
      <c r="N726" t="s">
        <v>823</v>
      </c>
      <c r="O726" t="s">
        <v>26</v>
      </c>
      <c r="P726" t="s">
        <v>27</v>
      </c>
      <c r="Q726" t="s">
        <v>27</v>
      </c>
      <c r="R726" t="s">
        <v>28</v>
      </c>
      <c r="S726" t="s">
        <v>27</v>
      </c>
      <c r="T726" t="s">
        <v>27</v>
      </c>
      <c r="U726" t="s">
        <v>31</v>
      </c>
      <c r="V726" t="s">
        <v>27</v>
      </c>
      <c r="W726" t="s">
        <v>27</v>
      </c>
      <c r="X726" t="s">
        <v>172</v>
      </c>
      <c r="Y726" t="s">
        <v>4635</v>
      </c>
    </row>
    <row r="727" spans="1:25" x14ac:dyDescent="0.25">
      <c r="A727">
        <v>652997</v>
      </c>
      <c r="B727" t="s">
        <v>4636</v>
      </c>
      <c r="C727" t="s">
        <v>4637</v>
      </c>
      <c r="D727">
        <v>4</v>
      </c>
      <c r="F727" t="s">
        <v>4638</v>
      </c>
      <c r="G727" t="e">
        <f>-caine</f>
        <v>#NAME?</v>
      </c>
      <c r="H727" t="s">
        <v>79</v>
      </c>
      <c r="I727" t="e">
        <f>-caine</f>
        <v>#NAME?</v>
      </c>
      <c r="K727">
        <v>1955</v>
      </c>
      <c r="L727" t="s">
        <v>4639</v>
      </c>
      <c r="M727" t="s">
        <v>4640</v>
      </c>
      <c r="N727" t="s">
        <v>400</v>
      </c>
      <c r="O727" t="s">
        <v>32</v>
      </c>
      <c r="P727" t="s">
        <v>31</v>
      </c>
      <c r="Q727" t="s">
        <v>27</v>
      </c>
      <c r="R727" t="s">
        <v>35</v>
      </c>
      <c r="S727" t="s">
        <v>27</v>
      </c>
      <c r="T727" t="s">
        <v>27</v>
      </c>
      <c r="U727" t="s">
        <v>31</v>
      </c>
      <c r="V727" t="s">
        <v>27</v>
      </c>
      <c r="W727" t="s">
        <v>27</v>
      </c>
      <c r="X727" t="s">
        <v>47</v>
      </c>
      <c r="Y727" t="s">
        <v>4641</v>
      </c>
    </row>
    <row r="728" spans="1:25" x14ac:dyDescent="0.25">
      <c r="A728">
        <v>33060</v>
      </c>
      <c r="B728" t="s">
        <v>4642</v>
      </c>
      <c r="C728" t="s">
        <v>4643</v>
      </c>
      <c r="D728">
        <v>4</v>
      </c>
      <c r="F728" t="s">
        <v>4644</v>
      </c>
      <c r="G728" t="e">
        <f>-ium</f>
        <v>#NAME?</v>
      </c>
      <c r="H728" t="s">
        <v>67</v>
      </c>
      <c r="I728" t="e">
        <f>-ium</f>
        <v>#NAME?</v>
      </c>
      <c r="K728">
        <v>1952</v>
      </c>
      <c r="L728" t="s">
        <v>4645</v>
      </c>
      <c r="M728" t="s">
        <v>4646</v>
      </c>
      <c r="N728" t="s">
        <v>823</v>
      </c>
      <c r="O728" t="s">
        <v>32</v>
      </c>
      <c r="P728" t="s">
        <v>31</v>
      </c>
      <c r="Q728" t="s">
        <v>27</v>
      </c>
      <c r="R728" t="s">
        <v>35</v>
      </c>
      <c r="S728" t="s">
        <v>27</v>
      </c>
      <c r="T728" t="s">
        <v>27</v>
      </c>
      <c r="U728" t="s">
        <v>31</v>
      </c>
      <c r="V728" t="s">
        <v>27</v>
      </c>
      <c r="W728" t="s">
        <v>31</v>
      </c>
      <c r="X728" t="s">
        <v>47</v>
      </c>
      <c r="Y728" t="s">
        <v>4647</v>
      </c>
    </row>
    <row r="729" spans="1:25" x14ac:dyDescent="0.25">
      <c r="A729">
        <v>152610</v>
      </c>
      <c r="B729" t="s">
        <v>4650</v>
      </c>
      <c r="C729" t="s">
        <v>4651</v>
      </c>
      <c r="D729">
        <v>4</v>
      </c>
      <c r="F729" t="s">
        <v>2039</v>
      </c>
      <c r="G729" t="e">
        <f>-astine</f>
        <v>#NAME?</v>
      </c>
      <c r="H729" t="s">
        <v>313</v>
      </c>
      <c r="I729" t="e">
        <f>-astine</f>
        <v>#NAME?</v>
      </c>
      <c r="K729">
        <v>2003</v>
      </c>
      <c r="L729" t="s">
        <v>4652</v>
      </c>
      <c r="M729" t="s">
        <v>4653</v>
      </c>
      <c r="O729" t="s">
        <v>32</v>
      </c>
      <c r="P729" t="s">
        <v>31</v>
      </c>
      <c r="Q729" t="s">
        <v>27</v>
      </c>
      <c r="R729" t="s">
        <v>33</v>
      </c>
      <c r="S729" t="s">
        <v>27</v>
      </c>
      <c r="T729" t="s">
        <v>27</v>
      </c>
      <c r="U729" t="s">
        <v>27</v>
      </c>
      <c r="V729" t="s">
        <v>31</v>
      </c>
      <c r="W729" t="s">
        <v>27</v>
      </c>
      <c r="X729" t="s">
        <v>47</v>
      </c>
      <c r="Y729" t="s">
        <v>4654</v>
      </c>
    </row>
    <row r="730" spans="1:25" x14ac:dyDescent="0.25">
      <c r="A730">
        <v>1204086</v>
      </c>
      <c r="B730" t="s">
        <v>4655</v>
      </c>
      <c r="C730" t="s">
        <v>4656</v>
      </c>
      <c r="D730">
        <v>4</v>
      </c>
      <c r="G730" t="e">
        <f>-ase</f>
        <v>#NAME?</v>
      </c>
      <c r="H730" t="s">
        <v>620</v>
      </c>
      <c r="I730" t="e">
        <f>-ase</f>
        <v>#NAME?</v>
      </c>
      <c r="K730">
        <v>2012</v>
      </c>
      <c r="L730" t="s">
        <v>4657</v>
      </c>
      <c r="M730" t="s">
        <v>4658</v>
      </c>
      <c r="O730" t="s">
        <v>621</v>
      </c>
      <c r="P730" t="s">
        <v>27</v>
      </c>
      <c r="Q730" t="s">
        <v>27</v>
      </c>
      <c r="R730" t="s">
        <v>28</v>
      </c>
      <c r="S730" t="s">
        <v>27</v>
      </c>
      <c r="T730" t="s">
        <v>27</v>
      </c>
      <c r="U730" t="s">
        <v>31</v>
      </c>
      <c r="V730" t="s">
        <v>27</v>
      </c>
      <c r="W730" t="s">
        <v>27</v>
      </c>
      <c r="X730" t="s">
        <v>47</v>
      </c>
    </row>
    <row r="731" spans="1:25" x14ac:dyDescent="0.25">
      <c r="A731">
        <v>84251</v>
      </c>
      <c r="B731" t="s">
        <v>4660</v>
      </c>
      <c r="C731" t="s">
        <v>4661</v>
      </c>
      <c r="D731">
        <v>4</v>
      </c>
      <c r="F731" t="s">
        <v>4662</v>
      </c>
      <c r="G731" t="e">
        <f>-fungin</f>
        <v>#NAME?</v>
      </c>
      <c r="H731" t="s">
        <v>1442</v>
      </c>
      <c r="I731" t="e">
        <f>-fungin</f>
        <v>#NAME?</v>
      </c>
      <c r="J731">
        <v>1998</v>
      </c>
      <c r="K731">
        <v>2006</v>
      </c>
      <c r="L731" t="s">
        <v>4663</v>
      </c>
      <c r="M731" t="s">
        <v>4664</v>
      </c>
      <c r="O731" t="s">
        <v>26</v>
      </c>
      <c r="P731" t="s">
        <v>27</v>
      </c>
      <c r="Q731" t="s">
        <v>27</v>
      </c>
      <c r="R731" t="s">
        <v>28</v>
      </c>
      <c r="S731" t="s">
        <v>27</v>
      </c>
      <c r="T731" t="s">
        <v>27</v>
      </c>
      <c r="U731" t="s">
        <v>31</v>
      </c>
      <c r="V731" t="s">
        <v>27</v>
      </c>
      <c r="W731" t="s">
        <v>27</v>
      </c>
      <c r="X731" t="s">
        <v>47</v>
      </c>
      <c r="Y731" t="s">
        <v>4665</v>
      </c>
    </row>
    <row r="732" spans="1:25" x14ac:dyDescent="0.25">
      <c r="A732">
        <v>656607</v>
      </c>
      <c r="B732" t="s">
        <v>4668</v>
      </c>
      <c r="C732" t="s">
        <v>4669</v>
      </c>
      <c r="D732">
        <v>4</v>
      </c>
      <c r="E732" t="s">
        <v>4670</v>
      </c>
      <c r="F732" t="s">
        <v>3665</v>
      </c>
      <c r="G732" t="s">
        <v>1212</v>
      </c>
      <c r="H732" t="s">
        <v>1213</v>
      </c>
      <c r="I732" t="s">
        <v>1212</v>
      </c>
      <c r="K732">
        <v>2004</v>
      </c>
      <c r="L732" t="s">
        <v>4671</v>
      </c>
      <c r="M732" t="s">
        <v>4672</v>
      </c>
      <c r="O732" t="s">
        <v>32</v>
      </c>
      <c r="P732" t="s">
        <v>31</v>
      </c>
      <c r="Q732" t="s">
        <v>27</v>
      </c>
      <c r="R732" t="s">
        <v>28</v>
      </c>
      <c r="S732" t="s">
        <v>27</v>
      </c>
      <c r="T732" t="s">
        <v>27</v>
      </c>
      <c r="U732" t="s">
        <v>27</v>
      </c>
      <c r="V732" t="s">
        <v>31</v>
      </c>
      <c r="W732" t="s">
        <v>27</v>
      </c>
      <c r="X732" t="s">
        <v>47</v>
      </c>
      <c r="Y732" t="s">
        <v>4673</v>
      </c>
    </row>
    <row r="733" spans="1:25" x14ac:dyDescent="0.25">
      <c r="A733">
        <v>44010</v>
      </c>
      <c r="B733" t="s">
        <v>4674</v>
      </c>
      <c r="C733" t="s">
        <v>4675</v>
      </c>
      <c r="D733">
        <v>4</v>
      </c>
      <c r="F733" t="s">
        <v>3097</v>
      </c>
      <c r="L733" t="s">
        <v>4676</v>
      </c>
      <c r="M733" t="s">
        <v>4677</v>
      </c>
      <c r="O733" t="s">
        <v>32</v>
      </c>
      <c r="P733" t="s">
        <v>31</v>
      </c>
      <c r="Q733" t="s">
        <v>27</v>
      </c>
      <c r="R733" t="s">
        <v>35</v>
      </c>
      <c r="S733" t="s">
        <v>27</v>
      </c>
      <c r="T733" t="s">
        <v>27</v>
      </c>
      <c r="U733" t="s">
        <v>27</v>
      </c>
      <c r="V733" t="s">
        <v>27</v>
      </c>
      <c r="W733" t="s">
        <v>27</v>
      </c>
      <c r="X733" t="s">
        <v>47</v>
      </c>
      <c r="Y733" t="s">
        <v>4678</v>
      </c>
    </row>
    <row r="734" spans="1:25" x14ac:dyDescent="0.25">
      <c r="A734">
        <v>1369658</v>
      </c>
      <c r="B734" t="s">
        <v>4679</v>
      </c>
      <c r="C734" t="s">
        <v>4680</v>
      </c>
      <c r="D734">
        <v>4</v>
      </c>
      <c r="F734" t="s">
        <v>4681</v>
      </c>
      <c r="G734" t="e">
        <f>-camsule</f>
        <v>#NAME?</v>
      </c>
      <c r="H734" t="s">
        <v>4682</v>
      </c>
      <c r="I734" t="e">
        <f>-camsule</f>
        <v>#NAME?</v>
      </c>
      <c r="J734">
        <v>1997</v>
      </c>
      <c r="K734">
        <v>2006</v>
      </c>
      <c r="N734" t="s">
        <v>1774</v>
      </c>
      <c r="O734" t="s">
        <v>32</v>
      </c>
      <c r="P734" t="s">
        <v>27</v>
      </c>
      <c r="Q734" t="s">
        <v>27</v>
      </c>
      <c r="R734" t="s">
        <v>33</v>
      </c>
      <c r="S734" t="s">
        <v>27</v>
      </c>
      <c r="T734" t="s">
        <v>27</v>
      </c>
      <c r="U734" t="s">
        <v>27</v>
      </c>
      <c r="V734" t="s">
        <v>31</v>
      </c>
      <c r="W734" t="s">
        <v>27</v>
      </c>
      <c r="X734" t="s">
        <v>580</v>
      </c>
      <c r="Y734" t="s">
        <v>4683</v>
      </c>
    </row>
    <row r="735" spans="1:25" x14ac:dyDescent="0.25">
      <c r="A735">
        <v>237139</v>
      </c>
      <c r="B735" t="s">
        <v>4689</v>
      </c>
      <c r="C735" t="s">
        <v>4690</v>
      </c>
      <c r="D735">
        <v>4</v>
      </c>
      <c r="E735" t="s">
        <v>4691</v>
      </c>
      <c r="F735" t="s">
        <v>4692</v>
      </c>
      <c r="G735" t="e">
        <f>-relix</f>
        <v>#NAME?</v>
      </c>
      <c r="H735" t="s">
        <v>894</v>
      </c>
      <c r="I735" t="e">
        <f>-relix</f>
        <v>#NAME?</v>
      </c>
      <c r="J735">
        <v>2007</v>
      </c>
      <c r="K735">
        <v>2008</v>
      </c>
      <c r="L735" t="s">
        <v>4693</v>
      </c>
      <c r="M735" t="s">
        <v>4694</v>
      </c>
      <c r="O735" t="s">
        <v>40</v>
      </c>
      <c r="P735" t="s">
        <v>27</v>
      </c>
      <c r="Q735" t="s">
        <v>27</v>
      </c>
      <c r="R735" t="s">
        <v>28</v>
      </c>
      <c r="S735" t="s">
        <v>27</v>
      </c>
      <c r="T735" t="s">
        <v>27</v>
      </c>
      <c r="U735" t="s">
        <v>31</v>
      </c>
      <c r="V735" t="s">
        <v>27</v>
      </c>
      <c r="W735" t="s">
        <v>27</v>
      </c>
      <c r="X735" t="s">
        <v>47</v>
      </c>
      <c r="Y735" t="s">
        <v>4695</v>
      </c>
    </row>
    <row r="736" spans="1:25" x14ac:dyDescent="0.25">
      <c r="A736">
        <v>675675</v>
      </c>
      <c r="B736" t="s">
        <v>4698</v>
      </c>
      <c r="C736" t="s">
        <v>4699</v>
      </c>
      <c r="D736">
        <v>4</v>
      </c>
      <c r="F736" t="s">
        <v>4700</v>
      </c>
      <c r="K736">
        <v>1985</v>
      </c>
      <c r="L736" t="s">
        <v>4701</v>
      </c>
      <c r="M736" t="s">
        <v>4702</v>
      </c>
      <c r="N736" t="s">
        <v>629</v>
      </c>
      <c r="O736" t="s">
        <v>37</v>
      </c>
      <c r="P736" t="s">
        <v>27</v>
      </c>
      <c r="Q736" t="s">
        <v>27</v>
      </c>
      <c r="R736" t="s">
        <v>28</v>
      </c>
      <c r="S736" t="s">
        <v>27</v>
      </c>
      <c r="T736" t="s">
        <v>27</v>
      </c>
      <c r="U736" t="s">
        <v>27</v>
      </c>
      <c r="V736" t="s">
        <v>31</v>
      </c>
      <c r="W736" t="s">
        <v>27</v>
      </c>
      <c r="X736" t="s">
        <v>580</v>
      </c>
    </row>
    <row r="737" spans="1:25" x14ac:dyDescent="0.25">
      <c r="A737">
        <v>674489</v>
      </c>
      <c r="B737" t="s">
        <v>4703</v>
      </c>
      <c r="C737" t="s">
        <v>4704</v>
      </c>
      <c r="D737">
        <v>4</v>
      </c>
      <c r="F737" t="s">
        <v>171</v>
      </c>
      <c r="K737">
        <v>1965</v>
      </c>
      <c r="L737" t="s">
        <v>4705</v>
      </c>
      <c r="M737" t="s">
        <v>4706</v>
      </c>
      <c r="N737" t="s">
        <v>895</v>
      </c>
      <c r="O737" t="s">
        <v>26</v>
      </c>
      <c r="P737" t="s">
        <v>31</v>
      </c>
      <c r="Q737" t="s">
        <v>27</v>
      </c>
      <c r="R737" t="s">
        <v>28</v>
      </c>
      <c r="S737" t="s">
        <v>31</v>
      </c>
      <c r="T737" t="s">
        <v>27</v>
      </c>
      <c r="U737" t="s">
        <v>31</v>
      </c>
      <c r="V737" t="s">
        <v>27</v>
      </c>
      <c r="W737" t="s">
        <v>27</v>
      </c>
      <c r="X737" t="s">
        <v>47</v>
      </c>
      <c r="Y737" t="s">
        <v>4707</v>
      </c>
    </row>
    <row r="738" spans="1:25" x14ac:dyDescent="0.25">
      <c r="A738">
        <v>27370</v>
      </c>
      <c r="B738" t="s">
        <v>4708</v>
      </c>
      <c r="C738" t="s">
        <v>4709</v>
      </c>
      <c r="D738">
        <v>4</v>
      </c>
      <c r="F738" t="s">
        <v>4710</v>
      </c>
      <c r="G738" t="s">
        <v>846</v>
      </c>
      <c r="H738" t="s">
        <v>30</v>
      </c>
      <c r="I738" t="s">
        <v>846</v>
      </c>
      <c r="K738">
        <v>1955</v>
      </c>
      <c r="L738" t="s">
        <v>4711</v>
      </c>
      <c r="M738" t="s">
        <v>4712</v>
      </c>
      <c r="N738" t="s">
        <v>895</v>
      </c>
      <c r="O738" t="s">
        <v>26</v>
      </c>
      <c r="P738" t="s">
        <v>31</v>
      </c>
      <c r="Q738" t="s">
        <v>27</v>
      </c>
      <c r="R738" t="s">
        <v>28</v>
      </c>
      <c r="S738" t="s">
        <v>27</v>
      </c>
      <c r="T738" t="s">
        <v>31</v>
      </c>
      <c r="U738" t="s">
        <v>27</v>
      </c>
      <c r="V738" t="s">
        <v>31</v>
      </c>
      <c r="W738" t="s">
        <v>27</v>
      </c>
      <c r="X738" t="s">
        <v>47</v>
      </c>
      <c r="Y738" t="s">
        <v>4713</v>
      </c>
    </row>
    <row r="739" spans="1:25" x14ac:dyDescent="0.25">
      <c r="A739">
        <v>421058</v>
      </c>
      <c r="B739" t="s">
        <v>4714</v>
      </c>
      <c r="C739" t="s">
        <v>4715</v>
      </c>
      <c r="D739">
        <v>4</v>
      </c>
      <c r="E739" t="s">
        <v>4716</v>
      </c>
      <c r="F739" t="s">
        <v>4717</v>
      </c>
      <c r="J739">
        <v>1974</v>
      </c>
      <c r="K739">
        <v>1981</v>
      </c>
      <c r="L739" t="s">
        <v>4718</v>
      </c>
      <c r="M739" t="s">
        <v>4719</v>
      </c>
      <c r="N739" t="s">
        <v>895</v>
      </c>
      <c r="O739" t="s">
        <v>26</v>
      </c>
      <c r="P739" t="s">
        <v>31</v>
      </c>
      <c r="Q739" t="s">
        <v>27</v>
      </c>
      <c r="R739" t="s">
        <v>28</v>
      </c>
      <c r="S739" t="s">
        <v>27</v>
      </c>
      <c r="T739" t="s">
        <v>27</v>
      </c>
      <c r="U739" t="s">
        <v>27</v>
      </c>
      <c r="V739" t="s">
        <v>31</v>
      </c>
      <c r="W739" t="s">
        <v>27</v>
      </c>
      <c r="X739" t="s">
        <v>47</v>
      </c>
      <c r="Y739" t="s">
        <v>4720</v>
      </c>
    </row>
    <row r="740" spans="1:25" x14ac:dyDescent="0.25">
      <c r="A740">
        <v>70239</v>
      </c>
      <c r="B740" t="s">
        <v>4721</v>
      </c>
      <c r="C740" t="s">
        <v>4722</v>
      </c>
      <c r="D740">
        <v>4</v>
      </c>
      <c r="F740" t="s">
        <v>4723</v>
      </c>
      <c r="K740">
        <v>1945</v>
      </c>
      <c r="L740" t="s">
        <v>4724</v>
      </c>
      <c r="M740" t="s">
        <v>4725</v>
      </c>
      <c r="N740" t="s">
        <v>629</v>
      </c>
      <c r="O740" t="s">
        <v>32</v>
      </c>
      <c r="P740" t="s">
        <v>31</v>
      </c>
      <c r="Q740" t="s">
        <v>27</v>
      </c>
      <c r="R740" t="s">
        <v>35</v>
      </c>
      <c r="S740" t="s">
        <v>31</v>
      </c>
      <c r="T740" t="s">
        <v>27</v>
      </c>
      <c r="U740" t="s">
        <v>27</v>
      </c>
      <c r="V740" t="s">
        <v>31</v>
      </c>
      <c r="W740" t="s">
        <v>27</v>
      </c>
      <c r="X740" t="s">
        <v>172</v>
      </c>
      <c r="Y740" t="s">
        <v>4726</v>
      </c>
    </row>
    <row r="741" spans="1:25" x14ac:dyDescent="0.25">
      <c r="A741">
        <v>187372</v>
      </c>
      <c r="B741" t="s">
        <v>4727</v>
      </c>
      <c r="C741" t="s">
        <v>4728</v>
      </c>
      <c r="D741">
        <v>4</v>
      </c>
      <c r="E741" t="s">
        <v>4729</v>
      </c>
      <c r="F741" t="s">
        <v>4730</v>
      </c>
      <c r="G741" t="e">
        <f>-zomib</f>
        <v>#NAME?</v>
      </c>
      <c r="H741" t="s">
        <v>2657</v>
      </c>
      <c r="I741" t="e">
        <f>-zomib</f>
        <v>#NAME?</v>
      </c>
      <c r="J741">
        <v>2002</v>
      </c>
      <c r="K741">
        <v>2003</v>
      </c>
      <c r="L741" t="s">
        <v>4731</v>
      </c>
      <c r="M741" t="s">
        <v>4732</v>
      </c>
      <c r="O741" t="s">
        <v>32</v>
      </c>
      <c r="P741" t="s">
        <v>27</v>
      </c>
      <c r="Q741" t="s">
        <v>31</v>
      </c>
      <c r="R741" t="s">
        <v>28</v>
      </c>
      <c r="S741" t="s">
        <v>27</v>
      </c>
      <c r="T741" t="s">
        <v>27</v>
      </c>
      <c r="U741" t="s">
        <v>31</v>
      </c>
      <c r="V741" t="s">
        <v>27</v>
      </c>
      <c r="W741" t="s">
        <v>27</v>
      </c>
      <c r="X741" t="s">
        <v>47</v>
      </c>
      <c r="Y741" t="s">
        <v>4733</v>
      </c>
    </row>
    <row r="742" spans="1:25" x14ac:dyDescent="0.25">
      <c r="A742">
        <v>699474</v>
      </c>
      <c r="B742" t="s">
        <v>4734</v>
      </c>
      <c r="C742" t="s">
        <v>4735</v>
      </c>
      <c r="D742">
        <v>4</v>
      </c>
      <c r="E742" t="s">
        <v>4736</v>
      </c>
      <c r="F742" t="s">
        <v>1008</v>
      </c>
      <c r="G742" t="e">
        <f>-curium</f>
        <v>#NAME?</v>
      </c>
      <c r="H742" t="s">
        <v>2862</v>
      </c>
      <c r="I742" t="e">
        <f>-curium</f>
        <v>#NAME?</v>
      </c>
      <c r="J742">
        <v>1990</v>
      </c>
      <c r="K742">
        <v>1991</v>
      </c>
      <c r="L742" t="s">
        <v>4737</v>
      </c>
      <c r="M742" t="s">
        <v>4738</v>
      </c>
      <c r="N742" t="s">
        <v>823</v>
      </c>
      <c r="O742" t="s">
        <v>32</v>
      </c>
      <c r="P742" t="s">
        <v>27</v>
      </c>
      <c r="Q742" t="s">
        <v>27</v>
      </c>
      <c r="R742" t="s">
        <v>33</v>
      </c>
      <c r="S742" t="s">
        <v>27</v>
      </c>
      <c r="T742" t="s">
        <v>27</v>
      </c>
      <c r="U742" t="s">
        <v>31</v>
      </c>
      <c r="V742" t="s">
        <v>27</v>
      </c>
      <c r="W742" t="s">
        <v>27</v>
      </c>
      <c r="X742" t="s">
        <v>172</v>
      </c>
      <c r="Y742" t="s">
        <v>4739</v>
      </c>
    </row>
    <row r="743" spans="1:25" x14ac:dyDescent="0.25">
      <c r="A743">
        <v>1347273</v>
      </c>
      <c r="B743" t="s">
        <v>4740</v>
      </c>
      <c r="C743" t="s">
        <v>4741</v>
      </c>
      <c r="D743">
        <v>4</v>
      </c>
      <c r="E743" t="s">
        <v>4742</v>
      </c>
      <c r="F743" t="s">
        <v>4743</v>
      </c>
      <c r="G743" t="e">
        <f>-onide</f>
        <v>#NAME?</v>
      </c>
      <c r="H743" t="s">
        <v>77</v>
      </c>
      <c r="I743" t="e">
        <f>-onide</f>
        <v>#NAME?</v>
      </c>
      <c r="J743">
        <v>2004</v>
      </c>
      <c r="K743">
        <v>2006</v>
      </c>
      <c r="L743" t="s">
        <v>4744</v>
      </c>
      <c r="M743" t="s">
        <v>4745</v>
      </c>
      <c r="O743" t="s">
        <v>26</v>
      </c>
      <c r="P743" t="s">
        <v>27</v>
      </c>
      <c r="Q743" t="s">
        <v>27</v>
      </c>
      <c r="R743" t="s">
        <v>28</v>
      </c>
      <c r="S743" t="s">
        <v>31</v>
      </c>
      <c r="T743" t="s">
        <v>27</v>
      </c>
      <c r="U743" t="s">
        <v>27</v>
      </c>
      <c r="V743" t="s">
        <v>31</v>
      </c>
      <c r="W743" t="s">
        <v>27</v>
      </c>
      <c r="X743" t="s">
        <v>47</v>
      </c>
      <c r="Y743" t="s">
        <v>4746</v>
      </c>
    </row>
    <row r="744" spans="1:25" x14ac:dyDescent="0.25">
      <c r="A744">
        <v>675244</v>
      </c>
      <c r="B744" t="s">
        <v>4747</v>
      </c>
      <c r="C744" t="s">
        <v>4748</v>
      </c>
      <c r="D744">
        <v>4</v>
      </c>
      <c r="F744" t="s">
        <v>645</v>
      </c>
      <c r="J744">
        <v>2002</v>
      </c>
      <c r="K744">
        <v>2004</v>
      </c>
      <c r="L744" t="s">
        <v>4749</v>
      </c>
      <c r="M744" t="s">
        <v>4750</v>
      </c>
      <c r="O744" t="s">
        <v>32</v>
      </c>
      <c r="P744" t="s">
        <v>31</v>
      </c>
      <c r="Q744" t="s">
        <v>27</v>
      </c>
      <c r="R744" t="s">
        <v>35</v>
      </c>
      <c r="S744" t="s">
        <v>27</v>
      </c>
      <c r="T744" t="s">
        <v>31</v>
      </c>
      <c r="U744" t="s">
        <v>27</v>
      </c>
      <c r="V744" t="s">
        <v>27</v>
      </c>
      <c r="W744" t="s">
        <v>27</v>
      </c>
      <c r="X744" t="s">
        <v>47</v>
      </c>
      <c r="Y744" t="s">
        <v>4751</v>
      </c>
    </row>
    <row r="745" spans="1:25" x14ac:dyDescent="0.25">
      <c r="A745">
        <v>1540806</v>
      </c>
      <c r="B745" t="s">
        <v>4753</v>
      </c>
      <c r="C745" t="s">
        <v>4754</v>
      </c>
      <c r="D745">
        <v>4</v>
      </c>
      <c r="F745" t="s">
        <v>371</v>
      </c>
      <c r="G745" t="s">
        <v>82</v>
      </c>
      <c r="H745" t="s">
        <v>83</v>
      </c>
      <c r="I745" t="s">
        <v>82</v>
      </c>
      <c r="J745">
        <v>1980</v>
      </c>
      <c r="K745">
        <v>1953</v>
      </c>
      <c r="L745" t="s">
        <v>4755</v>
      </c>
      <c r="M745" t="s">
        <v>4756</v>
      </c>
      <c r="N745" t="s">
        <v>315</v>
      </c>
      <c r="O745" t="s">
        <v>26</v>
      </c>
      <c r="P745" t="s">
        <v>27</v>
      </c>
      <c r="Q745" t="s">
        <v>27</v>
      </c>
      <c r="R745" t="s">
        <v>28</v>
      </c>
      <c r="S745" t="s">
        <v>27</v>
      </c>
      <c r="T745" t="s">
        <v>31</v>
      </c>
      <c r="U745" t="s">
        <v>27</v>
      </c>
      <c r="V745" t="s">
        <v>31</v>
      </c>
      <c r="W745" t="s">
        <v>27</v>
      </c>
      <c r="X745" t="s">
        <v>47</v>
      </c>
      <c r="Y745" t="s">
        <v>4757</v>
      </c>
    </row>
    <row r="746" spans="1:25" x14ac:dyDescent="0.25">
      <c r="A746">
        <v>279727</v>
      </c>
      <c r="B746" t="s">
        <v>4758</v>
      </c>
      <c r="C746" t="s">
        <v>4759</v>
      </c>
      <c r="D746">
        <v>4</v>
      </c>
      <c r="E746" t="s">
        <v>4760</v>
      </c>
      <c r="F746" t="s">
        <v>4761</v>
      </c>
      <c r="G746" t="e">
        <f>-meline</f>
        <v>#NAME?</v>
      </c>
      <c r="H746" t="s">
        <v>3286</v>
      </c>
      <c r="I746" t="e">
        <f>-meline</f>
        <v>#NAME?</v>
      </c>
      <c r="J746">
        <v>1997</v>
      </c>
      <c r="K746">
        <v>2000</v>
      </c>
      <c r="L746" t="s">
        <v>4762</v>
      </c>
      <c r="M746" t="s">
        <v>4763</v>
      </c>
      <c r="N746" t="s">
        <v>4764</v>
      </c>
      <c r="O746" t="s">
        <v>32</v>
      </c>
      <c r="P746" t="s">
        <v>31</v>
      </c>
      <c r="Q746" t="s">
        <v>27</v>
      </c>
      <c r="R746" t="s">
        <v>33</v>
      </c>
      <c r="S746" t="s">
        <v>27</v>
      </c>
      <c r="T746" t="s">
        <v>31</v>
      </c>
      <c r="U746" t="s">
        <v>27</v>
      </c>
      <c r="V746" t="s">
        <v>27</v>
      </c>
      <c r="W746" t="s">
        <v>27</v>
      </c>
      <c r="X746" t="s">
        <v>47</v>
      </c>
      <c r="Y746" t="s">
        <v>4765</v>
      </c>
    </row>
    <row r="747" spans="1:25" x14ac:dyDescent="0.25">
      <c r="A747">
        <v>77474</v>
      </c>
      <c r="B747" t="s">
        <v>4766</v>
      </c>
      <c r="C747" t="s">
        <v>4767</v>
      </c>
      <c r="D747">
        <v>4</v>
      </c>
      <c r="F747" t="s">
        <v>4768</v>
      </c>
      <c r="K747">
        <v>1951</v>
      </c>
      <c r="L747" t="s">
        <v>4769</v>
      </c>
      <c r="M747" t="s">
        <v>4770</v>
      </c>
      <c r="N747" t="s">
        <v>1911</v>
      </c>
      <c r="O747" t="s">
        <v>32</v>
      </c>
      <c r="P747" t="s">
        <v>31</v>
      </c>
      <c r="Q747" t="s">
        <v>27</v>
      </c>
      <c r="R747" t="s">
        <v>35</v>
      </c>
      <c r="S747" t="s">
        <v>27</v>
      </c>
      <c r="T747" t="s">
        <v>31</v>
      </c>
      <c r="U747" t="s">
        <v>27</v>
      </c>
      <c r="V747" t="s">
        <v>27</v>
      </c>
      <c r="W747" t="s">
        <v>27</v>
      </c>
      <c r="X747" t="s">
        <v>47</v>
      </c>
      <c r="Y747" t="s">
        <v>4771</v>
      </c>
    </row>
    <row r="748" spans="1:25" x14ac:dyDescent="0.25">
      <c r="A748">
        <v>675464</v>
      </c>
      <c r="B748" t="s">
        <v>4772</v>
      </c>
      <c r="C748" t="s">
        <v>4773</v>
      </c>
      <c r="D748">
        <v>4</v>
      </c>
      <c r="F748" t="s">
        <v>4774</v>
      </c>
      <c r="G748" t="e">
        <f>-orphan</f>
        <v>#NAME?</v>
      </c>
      <c r="H748" t="s">
        <v>2728</v>
      </c>
      <c r="I748" t="e">
        <f>-orphan</f>
        <v>#NAME?</v>
      </c>
      <c r="J748">
        <v>1987</v>
      </c>
      <c r="K748">
        <v>1982</v>
      </c>
      <c r="L748" t="s">
        <v>4775</v>
      </c>
      <c r="M748" t="s">
        <v>4776</v>
      </c>
      <c r="N748" t="s">
        <v>855</v>
      </c>
      <c r="O748" t="s">
        <v>58</v>
      </c>
      <c r="P748" t="s">
        <v>27</v>
      </c>
      <c r="Q748" t="s">
        <v>27</v>
      </c>
      <c r="R748" t="s">
        <v>28</v>
      </c>
      <c r="S748" t="s">
        <v>31</v>
      </c>
      <c r="T748" t="s">
        <v>31</v>
      </c>
      <c r="U748" t="s">
        <v>27</v>
      </c>
      <c r="V748" t="s">
        <v>27</v>
      </c>
      <c r="W748" t="s">
        <v>27</v>
      </c>
      <c r="X748" t="s">
        <v>580</v>
      </c>
    </row>
    <row r="749" spans="1:25" x14ac:dyDescent="0.25">
      <c r="A749">
        <v>675371</v>
      </c>
      <c r="B749" t="s">
        <v>4777</v>
      </c>
      <c r="C749" t="s">
        <v>4778</v>
      </c>
      <c r="D749">
        <v>4</v>
      </c>
      <c r="E749" t="s">
        <v>4779</v>
      </c>
      <c r="F749" t="s">
        <v>4146</v>
      </c>
      <c r="G749" t="e">
        <f>-cept</f>
        <v>#NAME?</v>
      </c>
      <c r="H749" t="s">
        <v>2722</v>
      </c>
      <c r="I749" t="s">
        <v>2723</v>
      </c>
      <c r="J749">
        <v>1998</v>
      </c>
      <c r="K749">
        <v>1998</v>
      </c>
      <c r="L749" t="s">
        <v>4780</v>
      </c>
      <c r="M749" t="s">
        <v>4781</v>
      </c>
      <c r="O749" t="s">
        <v>40</v>
      </c>
      <c r="P749" t="s">
        <v>27</v>
      </c>
      <c r="Q749" t="s">
        <v>27</v>
      </c>
      <c r="R749" t="s">
        <v>28</v>
      </c>
      <c r="S749" t="s">
        <v>27</v>
      </c>
      <c r="T749" t="s">
        <v>27</v>
      </c>
      <c r="U749" t="s">
        <v>31</v>
      </c>
      <c r="V749" t="s">
        <v>27</v>
      </c>
      <c r="W749" t="s">
        <v>31</v>
      </c>
      <c r="X749" t="s">
        <v>47</v>
      </c>
    </row>
    <row r="750" spans="1:25" x14ac:dyDescent="0.25">
      <c r="A750">
        <v>504234</v>
      </c>
      <c r="B750" t="s">
        <v>4782</v>
      </c>
      <c r="C750" t="s">
        <v>4783</v>
      </c>
      <c r="D750">
        <v>4</v>
      </c>
      <c r="E750" t="s">
        <v>4784</v>
      </c>
      <c r="F750" t="s">
        <v>4785</v>
      </c>
      <c r="K750">
        <v>1982</v>
      </c>
      <c r="N750" t="s">
        <v>629</v>
      </c>
      <c r="O750" t="s">
        <v>32</v>
      </c>
      <c r="P750" t="s">
        <v>31</v>
      </c>
      <c r="Q750" t="s">
        <v>27</v>
      </c>
      <c r="R750" t="s">
        <v>35</v>
      </c>
      <c r="S750" t="s">
        <v>27</v>
      </c>
      <c r="T750" t="s">
        <v>27</v>
      </c>
      <c r="U750" t="s">
        <v>27</v>
      </c>
      <c r="V750" t="s">
        <v>31</v>
      </c>
      <c r="W750" t="s">
        <v>27</v>
      </c>
      <c r="X750" t="s">
        <v>172</v>
      </c>
      <c r="Y750" t="s">
        <v>4786</v>
      </c>
    </row>
    <row r="751" spans="1:25" x14ac:dyDescent="0.25">
      <c r="A751">
        <v>63252</v>
      </c>
      <c r="B751" t="s">
        <v>4787</v>
      </c>
      <c r="C751" t="s">
        <v>4788</v>
      </c>
      <c r="D751">
        <v>4</v>
      </c>
      <c r="E751" t="s">
        <v>4789</v>
      </c>
      <c r="F751" t="s">
        <v>4790</v>
      </c>
      <c r="G751" t="s">
        <v>4791</v>
      </c>
      <c r="H751" t="s">
        <v>233</v>
      </c>
      <c r="I751" t="s">
        <v>4791</v>
      </c>
      <c r="J751">
        <v>1978</v>
      </c>
      <c r="K751">
        <v>1978</v>
      </c>
      <c r="L751" t="s">
        <v>4792</v>
      </c>
      <c r="M751" t="s">
        <v>4793</v>
      </c>
      <c r="N751" t="s">
        <v>234</v>
      </c>
      <c r="O751" t="s">
        <v>26</v>
      </c>
      <c r="P751" t="s">
        <v>27</v>
      </c>
      <c r="Q751" t="s">
        <v>27</v>
      </c>
      <c r="R751" t="s">
        <v>28</v>
      </c>
      <c r="S751" t="s">
        <v>27</v>
      </c>
      <c r="T751" t="s">
        <v>31</v>
      </c>
      <c r="U751" t="s">
        <v>31</v>
      </c>
      <c r="V751" t="s">
        <v>31</v>
      </c>
      <c r="W751" t="s">
        <v>27</v>
      </c>
      <c r="X751" t="s">
        <v>47</v>
      </c>
      <c r="Y751" t="s">
        <v>4794</v>
      </c>
    </row>
    <row r="752" spans="1:25" x14ac:dyDescent="0.25">
      <c r="A752">
        <v>44920</v>
      </c>
      <c r="B752" t="s">
        <v>4795</v>
      </c>
      <c r="C752" t="s">
        <v>4796</v>
      </c>
      <c r="D752">
        <v>4</v>
      </c>
      <c r="E752" t="s">
        <v>4797</v>
      </c>
      <c r="F752" t="s">
        <v>4798</v>
      </c>
      <c r="G752" t="e">
        <f>-afil</f>
        <v>#NAME?</v>
      </c>
      <c r="H752" t="s">
        <v>1654</v>
      </c>
      <c r="I752" t="e">
        <f>-afil</f>
        <v>#NAME?</v>
      </c>
      <c r="J752">
        <v>2001</v>
      </c>
      <c r="K752">
        <v>2003</v>
      </c>
      <c r="L752" t="s">
        <v>4799</v>
      </c>
      <c r="M752" t="s">
        <v>4800</v>
      </c>
      <c r="O752" t="s">
        <v>32</v>
      </c>
      <c r="P752" t="s">
        <v>31</v>
      </c>
      <c r="Q752" t="s">
        <v>27</v>
      </c>
      <c r="R752" t="s">
        <v>28</v>
      </c>
      <c r="S752" t="s">
        <v>27</v>
      </c>
      <c r="T752" t="s">
        <v>31</v>
      </c>
      <c r="U752" t="s">
        <v>27</v>
      </c>
      <c r="V752" t="s">
        <v>27</v>
      </c>
      <c r="W752" t="s">
        <v>27</v>
      </c>
      <c r="X752" t="s">
        <v>47</v>
      </c>
      <c r="Y752" t="s">
        <v>4801</v>
      </c>
    </row>
    <row r="753" spans="1:25" x14ac:dyDescent="0.25">
      <c r="A753">
        <v>364859</v>
      </c>
      <c r="B753" t="s">
        <v>4802</v>
      </c>
      <c r="C753" t="s">
        <v>4803</v>
      </c>
      <c r="D753">
        <v>4</v>
      </c>
      <c r="E753" t="s">
        <v>4804</v>
      </c>
      <c r="F753" t="s">
        <v>4805</v>
      </c>
      <c r="J753">
        <v>1962</v>
      </c>
      <c r="K753">
        <v>1973</v>
      </c>
      <c r="L753" t="s">
        <v>4806</v>
      </c>
      <c r="M753" t="s">
        <v>4807</v>
      </c>
      <c r="N753" t="s">
        <v>104</v>
      </c>
      <c r="O753" t="s">
        <v>32</v>
      </c>
      <c r="P753" t="s">
        <v>31</v>
      </c>
      <c r="Q753" t="s">
        <v>27</v>
      </c>
      <c r="R753" t="s">
        <v>35</v>
      </c>
      <c r="S753" t="s">
        <v>27</v>
      </c>
      <c r="T753" t="s">
        <v>31</v>
      </c>
      <c r="U753" t="s">
        <v>31</v>
      </c>
      <c r="V753" t="s">
        <v>27</v>
      </c>
      <c r="W753" t="s">
        <v>27</v>
      </c>
      <c r="X753" t="s">
        <v>47</v>
      </c>
      <c r="Y753" t="s">
        <v>4808</v>
      </c>
    </row>
    <row r="754" spans="1:25" x14ac:dyDescent="0.25">
      <c r="A754">
        <v>34197</v>
      </c>
      <c r="B754" t="s">
        <v>4809</v>
      </c>
      <c r="C754" t="s">
        <v>4810</v>
      </c>
      <c r="D754">
        <v>4</v>
      </c>
      <c r="E754" t="s">
        <v>4811</v>
      </c>
      <c r="F754" t="s">
        <v>4798</v>
      </c>
      <c r="G754" t="e">
        <f ca="1">-pin(e)</f>
        <v>#NAME?</v>
      </c>
      <c r="H754" t="s">
        <v>65</v>
      </c>
      <c r="I754" t="e">
        <f ca="1">-pin(e)</f>
        <v>#NAME?</v>
      </c>
      <c r="J754">
        <v>1992</v>
      </c>
      <c r="K754">
        <v>1996</v>
      </c>
      <c r="L754" t="s">
        <v>4812</v>
      </c>
      <c r="M754" t="s">
        <v>4813</v>
      </c>
      <c r="N754" t="s">
        <v>76</v>
      </c>
      <c r="O754" t="s">
        <v>32</v>
      </c>
      <c r="P754" t="s">
        <v>31</v>
      </c>
      <c r="Q754" t="s">
        <v>27</v>
      </c>
      <c r="R754" t="s">
        <v>35</v>
      </c>
      <c r="S754" t="s">
        <v>27</v>
      </c>
      <c r="T754" t="s">
        <v>31</v>
      </c>
      <c r="U754" t="s">
        <v>31</v>
      </c>
      <c r="V754" t="s">
        <v>27</v>
      </c>
      <c r="W754" t="s">
        <v>31</v>
      </c>
      <c r="X754" t="s">
        <v>47</v>
      </c>
      <c r="Y754" t="s">
        <v>4814</v>
      </c>
    </row>
    <row r="755" spans="1:25" x14ac:dyDescent="0.25">
      <c r="A755">
        <v>401141</v>
      </c>
      <c r="B755" t="s">
        <v>4815</v>
      </c>
      <c r="C755" t="s">
        <v>4816</v>
      </c>
      <c r="D755">
        <v>4</v>
      </c>
      <c r="E755" t="s">
        <v>4817</v>
      </c>
      <c r="F755" t="s">
        <v>4818</v>
      </c>
      <c r="J755">
        <v>1985</v>
      </c>
      <c r="K755">
        <v>1990</v>
      </c>
      <c r="L755" t="s">
        <v>4819</v>
      </c>
      <c r="M755" t="s">
        <v>4820</v>
      </c>
      <c r="N755" t="s">
        <v>241</v>
      </c>
      <c r="O755" t="s">
        <v>26</v>
      </c>
      <c r="P755" t="s">
        <v>27</v>
      </c>
      <c r="Q755" t="s">
        <v>27</v>
      </c>
      <c r="R755" t="s">
        <v>28</v>
      </c>
      <c r="S755" t="s">
        <v>27</v>
      </c>
      <c r="T755" t="s">
        <v>27</v>
      </c>
      <c r="U755" t="s">
        <v>27</v>
      </c>
      <c r="V755" t="s">
        <v>31</v>
      </c>
      <c r="W755" t="s">
        <v>27</v>
      </c>
      <c r="X755" t="s">
        <v>47</v>
      </c>
      <c r="Y755" t="s">
        <v>4821</v>
      </c>
    </row>
    <row r="756" spans="1:25" x14ac:dyDescent="0.25">
      <c r="A756">
        <v>236376</v>
      </c>
      <c r="B756" t="s">
        <v>4822</v>
      </c>
      <c r="C756" t="s">
        <v>4823</v>
      </c>
      <c r="D756">
        <v>4</v>
      </c>
      <c r="E756" t="s">
        <v>4824</v>
      </c>
      <c r="F756" t="s">
        <v>1180</v>
      </c>
      <c r="G756" t="e">
        <f>-relix</f>
        <v>#NAME?</v>
      </c>
      <c r="H756" t="s">
        <v>894</v>
      </c>
      <c r="I756" t="e">
        <f>-relix</f>
        <v>#NAME?</v>
      </c>
      <c r="J756">
        <v>1991</v>
      </c>
      <c r="K756">
        <v>1999</v>
      </c>
      <c r="L756" t="s">
        <v>4825</v>
      </c>
      <c r="M756" t="s">
        <v>4826</v>
      </c>
      <c r="N756" t="s">
        <v>4827</v>
      </c>
      <c r="O756" t="s">
        <v>40</v>
      </c>
      <c r="P756" t="s">
        <v>27</v>
      </c>
      <c r="Q756" t="s">
        <v>27</v>
      </c>
      <c r="R756" t="s">
        <v>28</v>
      </c>
      <c r="S756" t="s">
        <v>27</v>
      </c>
      <c r="T756" t="s">
        <v>27</v>
      </c>
      <c r="U756" t="s">
        <v>31</v>
      </c>
      <c r="V756" t="s">
        <v>27</v>
      </c>
      <c r="W756" t="s">
        <v>27</v>
      </c>
      <c r="X756" t="s">
        <v>47</v>
      </c>
      <c r="Y756" t="s">
        <v>4828</v>
      </c>
    </row>
    <row r="757" spans="1:25" x14ac:dyDescent="0.25">
      <c r="A757">
        <v>26431</v>
      </c>
      <c r="B757" t="s">
        <v>4829</v>
      </c>
      <c r="C757" t="s">
        <v>4830</v>
      </c>
      <c r="D757">
        <v>4</v>
      </c>
      <c r="E757" t="s">
        <v>4831</v>
      </c>
      <c r="F757" t="s">
        <v>727</v>
      </c>
      <c r="G757" t="e">
        <f>-ac</f>
        <v>#NAME?</v>
      </c>
      <c r="H757" t="s">
        <v>238</v>
      </c>
      <c r="I757" t="e">
        <f>-ac</f>
        <v>#NAME?</v>
      </c>
      <c r="J757">
        <v>1975</v>
      </c>
      <c r="K757">
        <v>1991</v>
      </c>
      <c r="L757" t="s">
        <v>4832</v>
      </c>
      <c r="M757" t="s">
        <v>4833</v>
      </c>
      <c r="N757" t="s">
        <v>241</v>
      </c>
      <c r="O757" t="s">
        <v>32</v>
      </c>
      <c r="P757" t="s">
        <v>31</v>
      </c>
      <c r="Q757" t="s">
        <v>27</v>
      </c>
      <c r="R757" t="s">
        <v>33</v>
      </c>
      <c r="S757" t="s">
        <v>27</v>
      </c>
      <c r="T757" t="s">
        <v>31</v>
      </c>
      <c r="U757" t="s">
        <v>27</v>
      </c>
      <c r="V757" t="s">
        <v>27</v>
      </c>
      <c r="W757" t="s">
        <v>31</v>
      </c>
      <c r="X757" t="s">
        <v>47</v>
      </c>
      <c r="Y757" t="s">
        <v>4834</v>
      </c>
    </row>
    <row r="758" spans="1:25" x14ac:dyDescent="0.25">
      <c r="A758">
        <v>16308</v>
      </c>
      <c r="B758" t="s">
        <v>4835</v>
      </c>
      <c r="C758" t="s">
        <v>4836</v>
      </c>
      <c r="D758">
        <v>4</v>
      </c>
      <c r="E758" t="s">
        <v>4837</v>
      </c>
      <c r="F758" t="s">
        <v>4838</v>
      </c>
      <c r="G758" t="e">
        <f>-profen</f>
        <v>#NAME?</v>
      </c>
      <c r="H758" t="s">
        <v>192</v>
      </c>
      <c r="I758" t="e">
        <f>-profen</f>
        <v>#NAME?</v>
      </c>
      <c r="J758">
        <v>1976</v>
      </c>
      <c r="K758">
        <v>1986</v>
      </c>
      <c r="L758" t="s">
        <v>4839</v>
      </c>
      <c r="M758" t="s">
        <v>4840</v>
      </c>
      <c r="N758" t="s">
        <v>4841</v>
      </c>
      <c r="O758" t="s">
        <v>32</v>
      </c>
      <c r="P758" t="s">
        <v>31</v>
      </c>
      <c r="Q758" t="s">
        <v>27</v>
      </c>
      <c r="R758" t="s">
        <v>33</v>
      </c>
      <c r="S758" t="s">
        <v>27</v>
      </c>
      <c r="T758" t="s">
        <v>31</v>
      </c>
      <c r="U758" t="s">
        <v>27</v>
      </c>
      <c r="V758" t="s">
        <v>31</v>
      </c>
      <c r="W758" t="s">
        <v>31</v>
      </c>
      <c r="X758" t="s">
        <v>47</v>
      </c>
      <c r="Y758" t="s">
        <v>4842</v>
      </c>
    </row>
    <row r="759" spans="1:25" x14ac:dyDescent="0.25">
      <c r="A759">
        <v>12465</v>
      </c>
      <c r="B759" t="s">
        <v>4843</v>
      </c>
      <c r="C759" t="s">
        <v>4844</v>
      </c>
      <c r="D759">
        <v>4</v>
      </c>
      <c r="E759" t="s">
        <v>4845</v>
      </c>
      <c r="F759" t="s">
        <v>691</v>
      </c>
      <c r="G759" t="e">
        <f>-cillin</f>
        <v>#NAME?</v>
      </c>
      <c r="H759" t="s">
        <v>34</v>
      </c>
      <c r="I759" t="e">
        <f>-cillin</f>
        <v>#NAME?</v>
      </c>
      <c r="J759">
        <v>1981</v>
      </c>
      <c r="K759">
        <v>1984</v>
      </c>
      <c r="L759" t="s">
        <v>4846</v>
      </c>
      <c r="M759" t="s">
        <v>4847</v>
      </c>
      <c r="N759" t="s">
        <v>84</v>
      </c>
      <c r="O759" t="s">
        <v>26</v>
      </c>
      <c r="P759" t="s">
        <v>31</v>
      </c>
      <c r="Q759" t="s">
        <v>27</v>
      </c>
      <c r="R759" t="s">
        <v>28</v>
      </c>
      <c r="S759" t="s">
        <v>27</v>
      </c>
      <c r="T759" t="s">
        <v>27</v>
      </c>
      <c r="U759" t="s">
        <v>31</v>
      </c>
      <c r="V759" t="s">
        <v>27</v>
      </c>
      <c r="W759" t="s">
        <v>27</v>
      </c>
      <c r="X759" t="s">
        <v>172</v>
      </c>
      <c r="Y759" t="s">
        <v>4848</v>
      </c>
    </row>
    <row r="760" spans="1:25" x14ac:dyDescent="0.25">
      <c r="A760">
        <v>402531</v>
      </c>
      <c r="B760" t="s">
        <v>4849</v>
      </c>
      <c r="C760" t="s">
        <v>4850</v>
      </c>
      <c r="D760">
        <v>4</v>
      </c>
      <c r="F760" t="s">
        <v>4851</v>
      </c>
      <c r="G760" t="s">
        <v>717</v>
      </c>
      <c r="H760" t="s">
        <v>376</v>
      </c>
      <c r="I760" t="s">
        <v>717</v>
      </c>
      <c r="J760">
        <v>1965</v>
      </c>
      <c r="K760">
        <v>1964</v>
      </c>
      <c r="L760" t="s">
        <v>4852</v>
      </c>
      <c r="M760" t="s">
        <v>4853</v>
      </c>
      <c r="N760" t="s">
        <v>1121</v>
      </c>
      <c r="O760" t="s">
        <v>32</v>
      </c>
      <c r="P760" t="s">
        <v>31</v>
      </c>
      <c r="Q760" t="s">
        <v>27</v>
      </c>
      <c r="R760" t="s">
        <v>35</v>
      </c>
      <c r="S760" t="s">
        <v>27</v>
      </c>
      <c r="T760" t="s">
        <v>31</v>
      </c>
      <c r="U760" t="s">
        <v>27</v>
      </c>
      <c r="V760" t="s">
        <v>27</v>
      </c>
      <c r="W760" t="s">
        <v>27</v>
      </c>
      <c r="X760" t="s">
        <v>172</v>
      </c>
      <c r="Y760" t="s">
        <v>4854</v>
      </c>
    </row>
    <row r="761" spans="1:25" x14ac:dyDescent="0.25">
      <c r="A761">
        <v>27029</v>
      </c>
      <c r="B761" t="s">
        <v>4855</v>
      </c>
      <c r="C761" t="s">
        <v>4856</v>
      </c>
      <c r="D761">
        <v>4</v>
      </c>
      <c r="E761" t="s">
        <v>4857</v>
      </c>
      <c r="F761" t="s">
        <v>146</v>
      </c>
      <c r="G761" t="s">
        <v>4858</v>
      </c>
      <c r="H761" t="s">
        <v>4859</v>
      </c>
      <c r="I761" t="s">
        <v>4858</v>
      </c>
      <c r="J761">
        <v>1976</v>
      </c>
      <c r="K761">
        <v>1984</v>
      </c>
      <c r="L761" t="s">
        <v>4860</v>
      </c>
      <c r="M761" t="s">
        <v>4861</v>
      </c>
      <c r="N761" t="s">
        <v>374</v>
      </c>
      <c r="O761" t="s">
        <v>26</v>
      </c>
      <c r="P761" t="s">
        <v>31</v>
      </c>
      <c r="Q761" t="s">
        <v>27</v>
      </c>
      <c r="R761" t="s">
        <v>35</v>
      </c>
      <c r="S761" t="s">
        <v>27</v>
      </c>
      <c r="T761" t="s">
        <v>31</v>
      </c>
      <c r="U761" t="s">
        <v>27</v>
      </c>
      <c r="V761" t="s">
        <v>27</v>
      </c>
      <c r="W761" t="s">
        <v>27</v>
      </c>
      <c r="X761" t="s">
        <v>47</v>
      </c>
      <c r="Y761" t="s">
        <v>4862</v>
      </c>
    </row>
    <row r="762" spans="1:25" x14ac:dyDescent="0.25">
      <c r="A762">
        <v>109807</v>
      </c>
      <c r="B762" t="s">
        <v>4863</v>
      </c>
      <c r="C762" t="s">
        <v>4864</v>
      </c>
      <c r="D762">
        <v>4</v>
      </c>
      <c r="F762" t="s">
        <v>4865</v>
      </c>
      <c r="G762" t="s">
        <v>85</v>
      </c>
      <c r="H762" t="s">
        <v>86</v>
      </c>
      <c r="I762" t="s">
        <v>85</v>
      </c>
      <c r="J762">
        <v>1973</v>
      </c>
      <c r="K762">
        <v>1978</v>
      </c>
      <c r="L762" t="s">
        <v>4866</v>
      </c>
      <c r="M762" t="s">
        <v>4867</v>
      </c>
      <c r="N762" t="s">
        <v>84</v>
      </c>
      <c r="O762" t="s">
        <v>26</v>
      </c>
      <c r="P762" t="s">
        <v>31</v>
      </c>
      <c r="Q762" t="s">
        <v>27</v>
      </c>
      <c r="R762" t="s">
        <v>28</v>
      </c>
      <c r="S762" t="s">
        <v>27</v>
      </c>
      <c r="T762" t="s">
        <v>27</v>
      </c>
      <c r="U762" t="s">
        <v>31</v>
      </c>
      <c r="V762" t="s">
        <v>27</v>
      </c>
      <c r="W762" t="s">
        <v>31</v>
      </c>
      <c r="X762" t="s">
        <v>47</v>
      </c>
      <c r="Y762" t="s">
        <v>4868</v>
      </c>
    </row>
    <row r="763" spans="1:25" x14ac:dyDescent="0.25">
      <c r="A763">
        <v>100157</v>
      </c>
      <c r="B763" t="s">
        <v>4869</v>
      </c>
      <c r="C763" t="s">
        <v>4870</v>
      </c>
      <c r="D763">
        <v>4</v>
      </c>
      <c r="F763" t="s">
        <v>4774</v>
      </c>
      <c r="J763">
        <v>1975</v>
      </c>
      <c r="K763">
        <v>2002</v>
      </c>
      <c r="L763" t="s">
        <v>4871</v>
      </c>
      <c r="M763" t="s">
        <v>4872</v>
      </c>
      <c r="N763" t="s">
        <v>892</v>
      </c>
      <c r="O763" t="s">
        <v>32</v>
      </c>
      <c r="P763" t="s">
        <v>31</v>
      </c>
      <c r="Q763" t="s">
        <v>27</v>
      </c>
      <c r="R763" t="s">
        <v>33</v>
      </c>
      <c r="S763" t="s">
        <v>27</v>
      </c>
      <c r="T763" t="s">
        <v>31</v>
      </c>
      <c r="U763" t="s">
        <v>27</v>
      </c>
      <c r="V763" t="s">
        <v>27</v>
      </c>
      <c r="W763" t="s">
        <v>27</v>
      </c>
      <c r="X763" t="s">
        <v>580</v>
      </c>
      <c r="Y763" t="s">
        <v>4873</v>
      </c>
    </row>
    <row r="764" spans="1:25" x14ac:dyDescent="0.25">
      <c r="A764">
        <v>31811</v>
      </c>
      <c r="B764" t="s">
        <v>4874</v>
      </c>
      <c r="C764" t="s">
        <v>4875</v>
      </c>
      <c r="D764">
        <v>4</v>
      </c>
      <c r="E764" t="s">
        <v>4876</v>
      </c>
      <c r="F764" t="s">
        <v>285</v>
      </c>
      <c r="J764">
        <v>1962</v>
      </c>
      <c r="K764">
        <v>1960</v>
      </c>
      <c r="L764" t="s">
        <v>4877</v>
      </c>
      <c r="M764" t="s">
        <v>4878</v>
      </c>
      <c r="N764" t="s">
        <v>191</v>
      </c>
      <c r="O764" t="s">
        <v>32</v>
      </c>
      <c r="P764" t="s">
        <v>31</v>
      </c>
      <c r="Q764" t="s">
        <v>27</v>
      </c>
      <c r="R764" t="s">
        <v>33</v>
      </c>
      <c r="S764" t="s">
        <v>27</v>
      </c>
      <c r="T764" t="s">
        <v>31</v>
      </c>
      <c r="U764" t="s">
        <v>27</v>
      </c>
      <c r="V764" t="s">
        <v>27</v>
      </c>
      <c r="W764" t="s">
        <v>27</v>
      </c>
      <c r="X764" t="s">
        <v>47</v>
      </c>
      <c r="Y764" t="s">
        <v>4879</v>
      </c>
    </row>
    <row r="765" spans="1:25" x14ac:dyDescent="0.25">
      <c r="A765">
        <v>83000</v>
      </c>
      <c r="B765" t="s">
        <v>4880</v>
      </c>
      <c r="C765" t="s">
        <v>4881</v>
      </c>
      <c r="D765">
        <v>4</v>
      </c>
      <c r="F765" t="s">
        <v>1008</v>
      </c>
      <c r="K765">
        <v>1951</v>
      </c>
      <c r="L765" t="s">
        <v>4882</v>
      </c>
      <c r="M765" t="s">
        <v>4883</v>
      </c>
      <c r="N765" t="s">
        <v>191</v>
      </c>
      <c r="O765" t="s">
        <v>32</v>
      </c>
      <c r="P765" t="s">
        <v>31</v>
      </c>
      <c r="Q765" t="s">
        <v>27</v>
      </c>
      <c r="R765" t="s">
        <v>35</v>
      </c>
      <c r="S765" t="s">
        <v>27</v>
      </c>
      <c r="T765" t="s">
        <v>31</v>
      </c>
      <c r="U765" t="s">
        <v>27</v>
      </c>
      <c r="V765" t="s">
        <v>27</v>
      </c>
      <c r="W765" t="s">
        <v>27</v>
      </c>
      <c r="X765" t="s">
        <v>172</v>
      </c>
      <c r="Y765" t="s">
        <v>4884</v>
      </c>
    </row>
    <row r="766" spans="1:25" x14ac:dyDescent="0.25">
      <c r="A766">
        <v>2095</v>
      </c>
      <c r="B766" t="s">
        <v>4885</v>
      </c>
      <c r="C766" t="s">
        <v>4886</v>
      </c>
      <c r="D766">
        <v>4</v>
      </c>
      <c r="F766" t="s">
        <v>4887</v>
      </c>
      <c r="G766" t="s">
        <v>624</v>
      </c>
      <c r="H766" t="s">
        <v>625</v>
      </c>
      <c r="I766" t="s">
        <v>624</v>
      </c>
      <c r="K766">
        <v>1945</v>
      </c>
      <c r="L766" t="s">
        <v>4888</v>
      </c>
      <c r="M766" t="s">
        <v>4889</v>
      </c>
      <c r="N766" t="s">
        <v>84</v>
      </c>
      <c r="O766" t="s">
        <v>32</v>
      </c>
      <c r="P766" t="s">
        <v>31</v>
      </c>
      <c r="Q766" t="s">
        <v>27</v>
      </c>
      <c r="R766" t="s">
        <v>35</v>
      </c>
      <c r="S766" t="s">
        <v>27</v>
      </c>
      <c r="T766" t="s">
        <v>27</v>
      </c>
      <c r="U766" t="s">
        <v>27</v>
      </c>
      <c r="V766" t="s">
        <v>31</v>
      </c>
      <c r="W766" t="s">
        <v>27</v>
      </c>
      <c r="X766" t="s">
        <v>172</v>
      </c>
      <c r="Y766" t="s">
        <v>4890</v>
      </c>
    </row>
    <row r="767" spans="1:25" x14ac:dyDescent="0.25">
      <c r="A767">
        <v>105252</v>
      </c>
      <c r="B767" t="s">
        <v>4891</v>
      </c>
      <c r="C767" t="s">
        <v>4892</v>
      </c>
      <c r="D767">
        <v>4</v>
      </c>
      <c r="F767" t="s">
        <v>4893</v>
      </c>
      <c r="G767" t="e">
        <f>-olone</f>
        <v>#NAME?</v>
      </c>
      <c r="H767" t="s">
        <v>143</v>
      </c>
      <c r="I767" t="e">
        <f>-olone</f>
        <v>#NAME?</v>
      </c>
      <c r="J767">
        <v>1962</v>
      </c>
      <c r="K767">
        <v>1963</v>
      </c>
      <c r="L767" t="s">
        <v>4894</v>
      </c>
      <c r="M767" t="s">
        <v>4895</v>
      </c>
      <c r="N767" t="s">
        <v>895</v>
      </c>
      <c r="O767" t="s">
        <v>26</v>
      </c>
      <c r="P767" t="s">
        <v>31</v>
      </c>
      <c r="Q767" t="s">
        <v>27</v>
      </c>
      <c r="R767" t="s">
        <v>28</v>
      </c>
      <c r="S767" t="s">
        <v>27</v>
      </c>
      <c r="T767" t="s">
        <v>27</v>
      </c>
      <c r="U767" t="s">
        <v>31</v>
      </c>
      <c r="V767" t="s">
        <v>31</v>
      </c>
      <c r="W767" t="s">
        <v>27</v>
      </c>
      <c r="X767" t="s">
        <v>47</v>
      </c>
      <c r="Y767" t="s">
        <v>4896</v>
      </c>
    </row>
    <row r="768" spans="1:25" x14ac:dyDescent="0.25">
      <c r="A768">
        <v>674930</v>
      </c>
      <c r="B768" t="s">
        <v>4897</v>
      </c>
      <c r="C768" t="s">
        <v>4898</v>
      </c>
      <c r="D768">
        <v>4</v>
      </c>
      <c r="F768" t="s">
        <v>4240</v>
      </c>
      <c r="J768">
        <v>1970</v>
      </c>
      <c r="K768">
        <v>1985</v>
      </c>
      <c r="L768" t="s">
        <v>4899</v>
      </c>
      <c r="M768" t="s">
        <v>4900</v>
      </c>
      <c r="N768" t="s">
        <v>1643</v>
      </c>
      <c r="O768" t="s">
        <v>32</v>
      </c>
      <c r="P768" t="s">
        <v>31</v>
      </c>
      <c r="Q768" t="s">
        <v>27</v>
      </c>
      <c r="R768" t="s">
        <v>28</v>
      </c>
      <c r="S768" t="s">
        <v>27</v>
      </c>
      <c r="T768" t="s">
        <v>27</v>
      </c>
      <c r="U768" t="s">
        <v>31</v>
      </c>
      <c r="V768" t="s">
        <v>27</v>
      </c>
      <c r="W768" t="s">
        <v>27</v>
      </c>
      <c r="X768" t="s">
        <v>47</v>
      </c>
      <c r="Y768" t="s">
        <v>4901</v>
      </c>
    </row>
    <row r="769" spans="1:25" x14ac:dyDescent="0.25">
      <c r="A769">
        <v>421082</v>
      </c>
      <c r="B769" t="s">
        <v>4902</v>
      </c>
      <c r="C769" t="s">
        <v>4903</v>
      </c>
      <c r="D769">
        <v>4</v>
      </c>
      <c r="E769" t="s">
        <v>4904</v>
      </c>
      <c r="F769" t="s">
        <v>263</v>
      </c>
      <c r="G769" t="e">
        <f>-cycline</f>
        <v>#NAME?</v>
      </c>
      <c r="H769" t="s">
        <v>1056</v>
      </c>
      <c r="I769" t="e">
        <f>-cycline</f>
        <v>#NAME?</v>
      </c>
      <c r="J769">
        <v>1962</v>
      </c>
      <c r="K769">
        <v>1982</v>
      </c>
      <c r="L769" t="s">
        <v>4905</v>
      </c>
      <c r="M769" t="s">
        <v>4906</v>
      </c>
      <c r="N769" t="s">
        <v>84</v>
      </c>
      <c r="O769" t="s">
        <v>26</v>
      </c>
      <c r="P769" t="s">
        <v>27</v>
      </c>
      <c r="Q769" t="s">
        <v>27</v>
      </c>
      <c r="R769" t="s">
        <v>28</v>
      </c>
      <c r="S769" t="s">
        <v>27</v>
      </c>
      <c r="T769" t="s">
        <v>31</v>
      </c>
      <c r="U769" t="s">
        <v>27</v>
      </c>
      <c r="V769" t="s">
        <v>27</v>
      </c>
      <c r="W769" t="s">
        <v>27</v>
      </c>
      <c r="X769" t="s">
        <v>172</v>
      </c>
      <c r="Y769" t="s">
        <v>4907</v>
      </c>
    </row>
    <row r="770" spans="1:25" x14ac:dyDescent="0.25">
      <c r="A770">
        <v>63649</v>
      </c>
      <c r="B770" t="s">
        <v>4908</v>
      </c>
      <c r="C770" t="s">
        <v>4909</v>
      </c>
      <c r="D770">
        <v>4</v>
      </c>
      <c r="E770" t="s">
        <v>4910</v>
      </c>
      <c r="F770" t="s">
        <v>4911</v>
      </c>
      <c r="G770" t="e">
        <f>-domide</f>
        <v>#NAME?</v>
      </c>
      <c r="H770" t="s">
        <v>1657</v>
      </c>
      <c r="I770" t="e">
        <f>-domide</f>
        <v>#NAME?</v>
      </c>
      <c r="J770">
        <v>2004</v>
      </c>
      <c r="K770">
        <v>2005</v>
      </c>
      <c r="L770" t="s">
        <v>4912</v>
      </c>
      <c r="M770" t="s">
        <v>4913</v>
      </c>
      <c r="O770" t="s">
        <v>32</v>
      </c>
      <c r="P770" t="s">
        <v>31</v>
      </c>
      <c r="Q770" t="s">
        <v>27</v>
      </c>
      <c r="R770" t="s">
        <v>33</v>
      </c>
      <c r="S770" t="s">
        <v>27</v>
      </c>
      <c r="T770" t="s">
        <v>31</v>
      </c>
      <c r="U770" t="s">
        <v>27</v>
      </c>
      <c r="V770" t="s">
        <v>27</v>
      </c>
      <c r="W770" t="s">
        <v>31</v>
      </c>
      <c r="X770" t="s">
        <v>47</v>
      </c>
      <c r="Y770" t="s">
        <v>4914</v>
      </c>
    </row>
    <row r="771" spans="1:25" x14ac:dyDescent="0.25">
      <c r="A771">
        <v>16656</v>
      </c>
      <c r="B771" t="s">
        <v>4915</v>
      </c>
      <c r="C771" t="s">
        <v>4916</v>
      </c>
      <c r="D771">
        <v>4</v>
      </c>
      <c r="F771" t="s">
        <v>4917</v>
      </c>
      <c r="L771" t="s">
        <v>4918</v>
      </c>
      <c r="M771" t="s">
        <v>4919</v>
      </c>
      <c r="N771" t="s">
        <v>4920</v>
      </c>
      <c r="O771" t="s">
        <v>32</v>
      </c>
      <c r="P771" t="s">
        <v>31</v>
      </c>
      <c r="Q771" t="s">
        <v>27</v>
      </c>
      <c r="R771" t="s">
        <v>35</v>
      </c>
      <c r="S771" t="s">
        <v>27</v>
      </c>
      <c r="T771" t="s">
        <v>31</v>
      </c>
      <c r="U771" t="s">
        <v>27</v>
      </c>
      <c r="V771" t="s">
        <v>27</v>
      </c>
      <c r="W771" t="s">
        <v>27</v>
      </c>
      <c r="X771" t="s">
        <v>47</v>
      </c>
      <c r="Y771" t="s">
        <v>4921</v>
      </c>
    </row>
    <row r="772" spans="1:25" x14ac:dyDescent="0.25">
      <c r="A772">
        <v>675153</v>
      </c>
      <c r="B772" t="s">
        <v>4922</v>
      </c>
      <c r="C772" t="s">
        <v>4923</v>
      </c>
      <c r="D772">
        <v>4</v>
      </c>
      <c r="E772" t="s">
        <v>4924</v>
      </c>
      <c r="F772" t="s">
        <v>353</v>
      </c>
      <c r="G772" t="e">
        <f>-parinux</f>
        <v>#NAME?</v>
      </c>
      <c r="H772" t="s">
        <v>2883</v>
      </c>
      <c r="I772" t="e">
        <f>-parinux</f>
        <v>#NAME?</v>
      </c>
      <c r="J772">
        <v>2001</v>
      </c>
      <c r="K772">
        <v>2001</v>
      </c>
      <c r="L772" t="s">
        <v>4925</v>
      </c>
      <c r="M772" t="s">
        <v>4926</v>
      </c>
      <c r="O772" t="s">
        <v>50</v>
      </c>
      <c r="P772" t="s">
        <v>27</v>
      </c>
      <c r="Q772" t="s">
        <v>27</v>
      </c>
      <c r="R772" t="s">
        <v>28</v>
      </c>
      <c r="S772" t="s">
        <v>27</v>
      </c>
      <c r="T772" t="s">
        <v>27</v>
      </c>
      <c r="U772" t="s">
        <v>31</v>
      </c>
      <c r="V772" t="s">
        <v>27</v>
      </c>
      <c r="W772" t="s">
        <v>31</v>
      </c>
      <c r="X772" t="s">
        <v>47</v>
      </c>
      <c r="Y772" t="s">
        <v>4927</v>
      </c>
    </row>
    <row r="773" spans="1:25" x14ac:dyDescent="0.25">
      <c r="A773">
        <v>119640</v>
      </c>
      <c r="B773" t="s">
        <v>4928</v>
      </c>
      <c r="C773" t="s">
        <v>4929</v>
      </c>
      <c r="D773">
        <v>4</v>
      </c>
      <c r="E773" t="s">
        <v>4930</v>
      </c>
      <c r="F773" t="s">
        <v>732</v>
      </c>
      <c r="G773" t="e">
        <f>-fosfamide</f>
        <v>#NAME?</v>
      </c>
      <c r="H773" t="s">
        <v>1370</v>
      </c>
      <c r="I773" t="e">
        <f>-fosfamide</f>
        <v>#NAME?</v>
      </c>
      <c r="J773">
        <v>1978</v>
      </c>
      <c r="K773">
        <v>1988</v>
      </c>
      <c r="L773" t="s">
        <v>4931</v>
      </c>
      <c r="M773" t="s">
        <v>4932</v>
      </c>
      <c r="N773" t="s">
        <v>167</v>
      </c>
      <c r="O773" t="s">
        <v>32</v>
      </c>
      <c r="P773" t="s">
        <v>31</v>
      </c>
      <c r="Q773" t="s">
        <v>27</v>
      </c>
      <c r="R773" t="s">
        <v>33</v>
      </c>
      <c r="S773" t="s">
        <v>31</v>
      </c>
      <c r="T773" t="s">
        <v>27</v>
      </c>
      <c r="U773" t="s">
        <v>31</v>
      </c>
      <c r="V773" t="s">
        <v>27</v>
      </c>
      <c r="W773" t="s">
        <v>31</v>
      </c>
      <c r="X773" t="s">
        <v>47</v>
      </c>
      <c r="Y773" t="s">
        <v>4933</v>
      </c>
    </row>
    <row r="774" spans="1:25" x14ac:dyDescent="0.25">
      <c r="A774">
        <v>20027</v>
      </c>
      <c r="B774" t="s">
        <v>4934</v>
      </c>
      <c r="C774" t="s">
        <v>4935</v>
      </c>
      <c r="D774">
        <v>4</v>
      </c>
      <c r="E774" t="s">
        <v>4936</v>
      </c>
      <c r="F774" t="s">
        <v>4937</v>
      </c>
      <c r="G774" t="e">
        <f>-glitazone</f>
        <v>#NAME?</v>
      </c>
      <c r="H774" t="s">
        <v>1719</v>
      </c>
      <c r="I774" t="e">
        <f>-glitazone</f>
        <v>#NAME?</v>
      </c>
      <c r="J774">
        <v>1997</v>
      </c>
      <c r="K774">
        <v>1999</v>
      </c>
      <c r="L774" t="s">
        <v>4938</v>
      </c>
      <c r="M774" t="s">
        <v>4939</v>
      </c>
      <c r="N774" t="s">
        <v>118</v>
      </c>
      <c r="O774" t="s">
        <v>32</v>
      </c>
      <c r="P774" t="s">
        <v>31</v>
      </c>
      <c r="Q774" t="s">
        <v>27</v>
      </c>
      <c r="R774" t="s">
        <v>33</v>
      </c>
      <c r="S774" t="s">
        <v>27</v>
      </c>
      <c r="T774" t="s">
        <v>31</v>
      </c>
      <c r="U774" t="s">
        <v>27</v>
      </c>
      <c r="V774" t="s">
        <v>27</v>
      </c>
      <c r="W774" t="s">
        <v>31</v>
      </c>
      <c r="X774" t="s">
        <v>47</v>
      </c>
      <c r="Y774" t="s">
        <v>4940</v>
      </c>
    </row>
    <row r="775" spans="1:25" x14ac:dyDescent="0.25">
      <c r="A775">
        <v>27112</v>
      </c>
      <c r="B775" t="s">
        <v>4941</v>
      </c>
      <c r="C775" t="s">
        <v>4942</v>
      </c>
      <c r="D775">
        <v>4</v>
      </c>
      <c r="E775" t="s">
        <v>4943</v>
      </c>
      <c r="F775" t="s">
        <v>2645</v>
      </c>
      <c r="G775" t="e">
        <f>-afenone</f>
        <v>#NAME?</v>
      </c>
      <c r="H775" t="s">
        <v>1224</v>
      </c>
      <c r="I775" t="e">
        <f>-afenone</f>
        <v>#NAME?</v>
      </c>
      <c r="J775">
        <v>1988</v>
      </c>
      <c r="K775">
        <v>1989</v>
      </c>
      <c r="L775" t="s">
        <v>4944</v>
      </c>
      <c r="M775" t="s">
        <v>4945</v>
      </c>
      <c r="N775" t="s">
        <v>72</v>
      </c>
      <c r="O775" t="s">
        <v>32</v>
      </c>
      <c r="P775" t="s">
        <v>31</v>
      </c>
      <c r="Q775" t="s">
        <v>27</v>
      </c>
      <c r="R775" t="s">
        <v>33</v>
      </c>
      <c r="S775" t="s">
        <v>27</v>
      </c>
      <c r="T775" t="s">
        <v>31</v>
      </c>
      <c r="U775" t="s">
        <v>27</v>
      </c>
      <c r="V775" t="s">
        <v>27</v>
      </c>
      <c r="W775" t="s">
        <v>31</v>
      </c>
      <c r="X775" t="s">
        <v>47</v>
      </c>
      <c r="Y775" t="s">
        <v>4946</v>
      </c>
    </row>
    <row r="776" spans="1:25" x14ac:dyDescent="0.25">
      <c r="A776">
        <v>486789</v>
      </c>
      <c r="B776" t="s">
        <v>4947</v>
      </c>
      <c r="C776" t="s">
        <v>4948</v>
      </c>
      <c r="D776">
        <v>4</v>
      </c>
      <c r="E776" t="s">
        <v>4949</v>
      </c>
      <c r="F776" t="s">
        <v>4950</v>
      </c>
      <c r="G776" t="e">
        <f>-dipine</f>
        <v>#NAME?</v>
      </c>
      <c r="H776" t="s">
        <v>73</v>
      </c>
      <c r="I776" t="e">
        <f>-dipine</f>
        <v>#NAME?</v>
      </c>
      <c r="J776">
        <v>1987</v>
      </c>
      <c r="K776">
        <v>1990</v>
      </c>
      <c r="L776" t="s">
        <v>4951</v>
      </c>
      <c r="M776" t="s">
        <v>4952</v>
      </c>
      <c r="N776" t="s">
        <v>2713</v>
      </c>
      <c r="O776" t="s">
        <v>32</v>
      </c>
      <c r="P776" t="s">
        <v>31</v>
      </c>
      <c r="Q776" t="s">
        <v>27</v>
      </c>
      <c r="R776" t="s">
        <v>33</v>
      </c>
      <c r="S776" t="s">
        <v>27</v>
      </c>
      <c r="T776" t="s">
        <v>31</v>
      </c>
      <c r="U776" t="s">
        <v>27</v>
      </c>
      <c r="V776" t="s">
        <v>27</v>
      </c>
      <c r="W776" t="s">
        <v>27</v>
      </c>
      <c r="X776" t="s">
        <v>47</v>
      </c>
      <c r="Y776" t="s">
        <v>4953</v>
      </c>
    </row>
    <row r="777" spans="1:25" x14ac:dyDescent="0.25">
      <c r="A777">
        <v>674387</v>
      </c>
      <c r="B777" t="s">
        <v>4954</v>
      </c>
      <c r="C777" t="s">
        <v>4955</v>
      </c>
      <c r="D777">
        <v>4</v>
      </c>
      <c r="E777" t="s">
        <v>4956</v>
      </c>
      <c r="F777" t="s">
        <v>4957</v>
      </c>
      <c r="G777" t="e">
        <f>-olone</f>
        <v>#NAME?</v>
      </c>
      <c r="H777" t="s">
        <v>143</v>
      </c>
      <c r="I777" t="e">
        <f>-olone</f>
        <v>#NAME?</v>
      </c>
      <c r="J777">
        <v>1962</v>
      </c>
      <c r="K777">
        <v>1964</v>
      </c>
      <c r="L777" t="s">
        <v>4958</v>
      </c>
      <c r="M777" t="s">
        <v>4959</v>
      </c>
      <c r="N777" t="s">
        <v>924</v>
      </c>
      <c r="O777" t="s">
        <v>26</v>
      </c>
      <c r="P777" t="s">
        <v>31</v>
      </c>
      <c r="Q777" t="s">
        <v>27</v>
      </c>
      <c r="R777" t="s">
        <v>28</v>
      </c>
      <c r="S777" t="s">
        <v>27</v>
      </c>
      <c r="T777" t="s">
        <v>31</v>
      </c>
      <c r="U777" t="s">
        <v>27</v>
      </c>
      <c r="V777" t="s">
        <v>27</v>
      </c>
      <c r="W777" t="s">
        <v>31</v>
      </c>
      <c r="X777" t="s">
        <v>47</v>
      </c>
      <c r="Y777" t="s">
        <v>4960</v>
      </c>
    </row>
    <row r="778" spans="1:25" x14ac:dyDescent="0.25">
      <c r="A778">
        <v>453578</v>
      </c>
      <c r="B778" t="s">
        <v>4961</v>
      </c>
      <c r="C778" t="s">
        <v>4962</v>
      </c>
      <c r="D778">
        <v>4</v>
      </c>
      <c r="E778" t="s">
        <v>4963</v>
      </c>
      <c r="F778" t="s">
        <v>3540</v>
      </c>
      <c r="G778" t="s">
        <v>610</v>
      </c>
      <c r="H778" t="s">
        <v>159</v>
      </c>
      <c r="I778" t="s">
        <v>610</v>
      </c>
      <c r="J778">
        <v>1977</v>
      </c>
      <c r="K778">
        <v>1991</v>
      </c>
      <c r="L778" t="s">
        <v>4964</v>
      </c>
      <c r="M778" t="s">
        <v>4965</v>
      </c>
      <c r="N778" t="s">
        <v>4966</v>
      </c>
      <c r="O778" t="s">
        <v>32</v>
      </c>
      <c r="P778" t="s">
        <v>31</v>
      </c>
      <c r="Q778" t="s">
        <v>27</v>
      </c>
      <c r="R778" t="s">
        <v>28</v>
      </c>
      <c r="S778" t="s">
        <v>27</v>
      </c>
      <c r="T778" t="s">
        <v>27</v>
      </c>
      <c r="U778" t="s">
        <v>31</v>
      </c>
      <c r="V778" t="s">
        <v>27</v>
      </c>
      <c r="W778" t="s">
        <v>31</v>
      </c>
      <c r="X778" t="s">
        <v>47</v>
      </c>
      <c r="Y778" t="s">
        <v>4967</v>
      </c>
    </row>
    <row r="779" spans="1:25" x14ac:dyDescent="0.25">
      <c r="A779">
        <v>2045</v>
      </c>
      <c r="B779" t="s">
        <v>4968</v>
      </c>
      <c r="C779" t="s">
        <v>4969</v>
      </c>
      <c r="D779">
        <v>4</v>
      </c>
      <c r="F779" t="s">
        <v>4970</v>
      </c>
      <c r="G779" t="e">
        <f>-thiazide</f>
        <v>#NAME?</v>
      </c>
      <c r="H779" t="s">
        <v>120</v>
      </c>
      <c r="I779" t="e">
        <f>-thiazide</f>
        <v>#NAME?</v>
      </c>
      <c r="K779">
        <v>1959</v>
      </c>
      <c r="L779" t="s">
        <v>4971</v>
      </c>
      <c r="M779" t="s">
        <v>4972</v>
      </c>
      <c r="N779" t="s">
        <v>483</v>
      </c>
      <c r="O779" t="s">
        <v>32</v>
      </c>
      <c r="P779" t="s">
        <v>31</v>
      </c>
      <c r="Q779" t="s">
        <v>27</v>
      </c>
      <c r="R779" t="s">
        <v>35</v>
      </c>
      <c r="S779" t="s">
        <v>27</v>
      </c>
      <c r="T779" t="s">
        <v>31</v>
      </c>
      <c r="U779" t="s">
        <v>27</v>
      </c>
      <c r="V779" t="s">
        <v>27</v>
      </c>
      <c r="W779" t="s">
        <v>27</v>
      </c>
      <c r="X779" t="s">
        <v>47</v>
      </c>
      <c r="Y779" t="s">
        <v>4973</v>
      </c>
    </row>
    <row r="780" spans="1:25" x14ac:dyDescent="0.25">
      <c r="A780">
        <v>675489</v>
      </c>
      <c r="B780" t="s">
        <v>4974</v>
      </c>
      <c r="C780" t="s">
        <v>4975</v>
      </c>
      <c r="D780">
        <v>4</v>
      </c>
      <c r="F780" t="s">
        <v>371</v>
      </c>
      <c r="K780">
        <v>1986</v>
      </c>
      <c r="L780" t="s">
        <v>4976</v>
      </c>
      <c r="M780" t="s">
        <v>4977</v>
      </c>
      <c r="O780" t="s">
        <v>37</v>
      </c>
      <c r="P780" t="s">
        <v>27</v>
      </c>
      <c r="Q780" t="s">
        <v>27</v>
      </c>
      <c r="R780" t="s">
        <v>28</v>
      </c>
      <c r="S780" t="s">
        <v>27</v>
      </c>
      <c r="T780" t="s">
        <v>27</v>
      </c>
      <c r="U780" t="s">
        <v>31</v>
      </c>
      <c r="V780" t="s">
        <v>27</v>
      </c>
      <c r="W780" t="s">
        <v>27</v>
      </c>
      <c r="X780" t="s">
        <v>172</v>
      </c>
    </row>
    <row r="781" spans="1:25" x14ac:dyDescent="0.25">
      <c r="A781">
        <v>675623</v>
      </c>
      <c r="B781" t="s">
        <v>4978</v>
      </c>
      <c r="C781" t="s">
        <v>4979</v>
      </c>
      <c r="D781">
        <v>4</v>
      </c>
      <c r="F781" t="s">
        <v>4980</v>
      </c>
      <c r="G781" t="s">
        <v>416</v>
      </c>
      <c r="H781" t="s">
        <v>417</v>
      </c>
      <c r="I781" t="s">
        <v>416</v>
      </c>
      <c r="K781">
        <v>1973</v>
      </c>
      <c r="L781" t="s">
        <v>4981</v>
      </c>
      <c r="M781" t="s">
        <v>4982</v>
      </c>
      <c r="N781" t="s">
        <v>4827</v>
      </c>
      <c r="O781" t="s">
        <v>37</v>
      </c>
      <c r="P781" t="s">
        <v>27</v>
      </c>
      <c r="Q781" t="s">
        <v>27</v>
      </c>
      <c r="R781" t="s">
        <v>28</v>
      </c>
      <c r="S781" t="s">
        <v>27</v>
      </c>
      <c r="T781" t="s">
        <v>27</v>
      </c>
      <c r="U781" t="s">
        <v>31</v>
      </c>
      <c r="V781" t="s">
        <v>27</v>
      </c>
      <c r="W781" t="s">
        <v>27</v>
      </c>
      <c r="X781" t="s">
        <v>47</v>
      </c>
    </row>
    <row r="782" spans="1:25" x14ac:dyDescent="0.25">
      <c r="A782">
        <v>15217</v>
      </c>
      <c r="B782" t="s">
        <v>4983</v>
      </c>
      <c r="C782" t="s">
        <v>4984</v>
      </c>
      <c r="D782">
        <v>4</v>
      </c>
      <c r="E782" t="s">
        <v>4985</v>
      </c>
      <c r="F782" t="s">
        <v>4986</v>
      </c>
      <c r="J782">
        <v>1975</v>
      </c>
      <c r="K782">
        <v>1978</v>
      </c>
      <c r="L782" t="s">
        <v>4987</v>
      </c>
      <c r="M782" t="s">
        <v>4988</v>
      </c>
      <c r="N782" t="s">
        <v>191</v>
      </c>
      <c r="O782" t="s">
        <v>32</v>
      </c>
      <c r="P782" t="s">
        <v>31</v>
      </c>
      <c r="Q782" t="s">
        <v>27</v>
      </c>
      <c r="R782" t="s">
        <v>35</v>
      </c>
      <c r="S782" t="s">
        <v>27</v>
      </c>
      <c r="T782" t="s">
        <v>31</v>
      </c>
      <c r="U782" t="s">
        <v>31</v>
      </c>
      <c r="V782" t="s">
        <v>27</v>
      </c>
      <c r="W782" t="s">
        <v>31</v>
      </c>
      <c r="X782" t="s">
        <v>47</v>
      </c>
      <c r="Y782" t="s">
        <v>4989</v>
      </c>
    </row>
    <row r="783" spans="1:25" x14ac:dyDescent="0.25">
      <c r="A783">
        <v>100696</v>
      </c>
      <c r="B783" t="s">
        <v>4990</v>
      </c>
      <c r="C783" t="s">
        <v>4991</v>
      </c>
      <c r="D783">
        <v>4</v>
      </c>
      <c r="E783" t="s">
        <v>4992</v>
      </c>
      <c r="F783" t="s">
        <v>4993</v>
      </c>
      <c r="J783">
        <v>1981</v>
      </c>
      <c r="K783">
        <v>1995</v>
      </c>
      <c r="N783" t="s">
        <v>3285</v>
      </c>
      <c r="O783" t="s">
        <v>26</v>
      </c>
      <c r="P783" t="s">
        <v>31</v>
      </c>
      <c r="Q783" t="s">
        <v>27</v>
      </c>
      <c r="R783" t="s">
        <v>28</v>
      </c>
      <c r="S783" t="s">
        <v>27</v>
      </c>
      <c r="T783" t="s">
        <v>27</v>
      </c>
      <c r="U783" t="s">
        <v>31</v>
      </c>
      <c r="V783" t="s">
        <v>27</v>
      </c>
      <c r="W783" t="s">
        <v>27</v>
      </c>
      <c r="X783" t="s">
        <v>172</v>
      </c>
      <c r="Y783" t="s">
        <v>4994</v>
      </c>
    </row>
    <row r="784" spans="1:25" x14ac:dyDescent="0.25">
      <c r="A784">
        <v>56831</v>
      </c>
      <c r="B784" t="s">
        <v>4995</v>
      </c>
      <c r="C784" t="s">
        <v>4996</v>
      </c>
      <c r="D784">
        <v>4</v>
      </c>
      <c r="E784" t="s">
        <v>4997</v>
      </c>
      <c r="F784" t="s">
        <v>4998</v>
      </c>
      <c r="J784">
        <v>1987</v>
      </c>
      <c r="K784">
        <v>1992</v>
      </c>
      <c r="L784" t="s">
        <v>4999</v>
      </c>
      <c r="M784" t="s">
        <v>5000</v>
      </c>
      <c r="N784" t="s">
        <v>64</v>
      </c>
      <c r="O784" t="s">
        <v>32</v>
      </c>
      <c r="P784" t="s">
        <v>27</v>
      </c>
      <c r="Q784" t="s">
        <v>27</v>
      </c>
      <c r="R784" t="s">
        <v>35</v>
      </c>
      <c r="S784" t="s">
        <v>27</v>
      </c>
      <c r="T784" t="s">
        <v>31</v>
      </c>
      <c r="U784" t="s">
        <v>27</v>
      </c>
      <c r="V784" t="s">
        <v>31</v>
      </c>
      <c r="W784" t="s">
        <v>27</v>
      </c>
      <c r="X784" t="s">
        <v>580</v>
      </c>
      <c r="Y784" t="s">
        <v>5001</v>
      </c>
    </row>
    <row r="785" spans="1:25" x14ac:dyDescent="0.25">
      <c r="A785">
        <v>45838</v>
      </c>
      <c r="B785" t="s">
        <v>5002</v>
      </c>
      <c r="C785" t="s">
        <v>5003</v>
      </c>
      <c r="D785">
        <v>4</v>
      </c>
      <c r="E785" t="s">
        <v>5004</v>
      </c>
      <c r="F785" t="s">
        <v>5005</v>
      </c>
      <c r="J785">
        <v>1974</v>
      </c>
      <c r="K785">
        <v>1978</v>
      </c>
      <c r="L785" t="s">
        <v>5006</v>
      </c>
      <c r="M785" t="s">
        <v>5007</v>
      </c>
      <c r="N785" t="s">
        <v>2888</v>
      </c>
      <c r="O785" t="s">
        <v>32</v>
      </c>
      <c r="P785" t="s">
        <v>31</v>
      </c>
      <c r="Q785" t="s">
        <v>27</v>
      </c>
      <c r="R785" t="s">
        <v>28</v>
      </c>
      <c r="S785" t="s">
        <v>27</v>
      </c>
      <c r="T785" t="s">
        <v>27</v>
      </c>
      <c r="U785" t="s">
        <v>31</v>
      </c>
      <c r="V785" t="s">
        <v>31</v>
      </c>
      <c r="W785" t="s">
        <v>31</v>
      </c>
      <c r="X785" t="s">
        <v>47</v>
      </c>
      <c r="Y785" t="s">
        <v>5008</v>
      </c>
    </row>
    <row r="786" spans="1:25" x14ac:dyDescent="0.25">
      <c r="A786">
        <v>407549</v>
      </c>
      <c r="B786" t="s">
        <v>5009</v>
      </c>
      <c r="C786" t="s">
        <v>5010</v>
      </c>
      <c r="D786">
        <v>4</v>
      </c>
      <c r="E786" t="s">
        <v>5011</v>
      </c>
      <c r="F786" t="s">
        <v>5012</v>
      </c>
      <c r="G786" t="e">
        <f>-dipine</f>
        <v>#NAME?</v>
      </c>
      <c r="H786" t="s">
        <v>73</v>
      </c>
      <c r="I786" t="e">
        <f>-dipine</f>
        <v>#NAME?</v>
      </c>
      <c r="J786">
        <v>1979</v>
      </c>
      <c r="K786">
        <v>1988</v>
      </c>
      <c r="L786" t="s">
        <v>5013</v>
      </c>
      <c r="M786" t="s">
        <v>5014</v>
      </c>
      <c r="N786" t="s">
        <v>374</v>
      </c>
      <c r="O786" t="s">
        <v>32</v>
      </c>
      <c r="P786" t="s">
        <v>31</v>
      </c>
      <c r="Q786" t="s">
        <v>27</v>
      </c>
      <c r="R786" t="s">
        <v>33</v>
      </c>
      <c r="S786" t="s">
        <v>27</v>
      </c>
      <c r="T786" t="s">
        <v>31</v>
      </c>
      <c r="U786" t="s">
        <v>31</v>
      </c>
      <c r="V786" t="s">
        <v>27</v>
      </c>
      <c r="W786" t="s">
        <v>27</v>
      </c>
      <c r="X786" t="s">
        <v>47</v>
      </c>
      <c r="Y786" t="s">
        <v>5015</v>
      </c>
    </row>
    <row r="787" spans="1:25" x14ac:dyDescent="0.25">
      <c r="A787">
        <v>14126</v>
      </c>
      <c r="B787" t="s">
        <v>5016</v>
      </c>
      <c r="C787" t="s">
        <v>5017</v>
      </c>
      <c r="D787">
        <v>4</v>
      </c>
      <c r="F787" t="s">
        <v>5018</v>
      </c>
      <c r="G787" t="e">
        <f>-stigmine</f>
        <v>#NAME?</v>
      </c>
      <c r="H787" t="s">
        <v>3283</v>
      </c>
      <c r="I787" t="e">
        <f>-stigmine</f>
        <v>#NAME?</v>
      </c>
      <c r="K787">
        <v>2013</v>
      </c>
      <c r="L787" t="s">
        <v>5019</v>
      </c>
      <c r="M787" t="s">
        <v>5020</v>
      </c>
      <c r="N787" t="s">
        <v>1643</v>
      </c>
      <c r="O787" t="s">
        <v>32</v>
      </c>
      <c r="P787" t="s">
        <v>31</v>
      </c>
      <c r="Q787" t="s">
        <v>27</v>
      </c>
      <c r="R787" t="s">
        <v>35</v>
      </c>
      <c r="S787" t="s">
        <v>27</v>
      </c>
      <c r="T787" t="s">
        <v>27</v>
      </c>
      <c r="U787" t="s">
        <v>31</v>
      </c>
      <c r="V787" t="s">
        <v>27</v>
      </c>
      <c r="W787" t="s">
        <v>27</v>
      </c>
      <c r="X787" t="s">
        <v>47</v>
      </c>
      <c r="Y787" t="s">
        <v>5021</v>
      </c>
    </row>
    <row r="788" spans="1:25" x14ac:dyDescent="0.25">
      <c r="A788">
        <v>675418</v>
      </c>
      <c r="B788" t="s">
        <v>5022</v>
      </c>
      <c r="C788" t="s">
        <v>5023</v>
      </c>
      <c r="D788">
        <v>4</v>
      </c>
      <c r="E788" t="s">
        <v>5024</v>
      </c>
      <c r="F788" t="s">
        <v>1800</v>
      </c>
      <c r="G788" t="s">
        <v>2719</v>
      </c>
      <c r="H788" t="s">
        <v>2720</v>
      </c>
      <c r="I788" t="s">
        <v>2719</v>
      </c>
      <c r="J788">
        <v>2002</v>
      </c>
      <c r="K788">
        <v>2004</v>
      </c>
      <c r="O788" t="s">
        <v>37</v>
      </c>
      <c r="P788" t="s">
        <v>27</v>
      </c>
      <c r="Q788" t="s">
        <v>27</v>
      </c>
      <c r="R788" t="s">
        <v>28</v>
      </c>
      <c r="S788" t="s">
        <v>27</v>
      </c>
      <c r="T788" t="s">
        <v>27</v>
      </c>
      <c r="U788" t="s">
        <v>31</v>
      </c>
      <c r="V788" t="s">
        <v>27</v>
      </c>
      <c r="W788" t="s">
        <v>27</v>
      </c>
      <c r="X788" t="s">
        <v>47</v>
      </c>
    </row>
    <row r="789" spans="1:25" x14ac:dyDescent="0.25">
      <c r="A789">
        <v>674989</v>
      </c>
      <c r="B789" t="s">
        <v>5025</v>
      </c>
      <c r="C789" t="s">
        <v>5026</v>
      </c>
      <c r="D789">
        <v>4</v>
      </c>
      <c r="E789" t="s">
        <v>5027</v>
      </c>
      <c r="F789" t="s">
        <v>171</v>
      </c>
      <c r="J789">
        <v>1962</v>
      </c>
      <c r="K789">
        <v>1982</v>
      </c>
      <c r="N789" t="s">
        <v>64</v>
      </c>
      <c r="O789" t="s">
        <v>32</v>
      </c>
      <c r="P789" t="s">
        <v>27</v>
      </c>
      <c r="Q789" t="s">
        <v>27</v>
      </c>
      <c r="R789" t="s">
        <v>37</v>
      </c>
      <c r="S789" t="s">
        <v>27</v>
      </c>
      <c r="T789" t="s">
        <v>27</v>
      </c>
      <c r="U789" t="s">
        <v>27</v>
      </c>
      <c r="V789" t="s">
        <v>31</v>
      </c>
      <c r="W789" t="s">
        <v>27</v>
      </c>
      <c r="X789" t="s">
        <v>172</v>
      </c>
      <c r="Y789" t="s">
        <v>5028</v>
      </c>
    </row>
    <row r="790" spans="1:25" x14ac:dyDescent="0.25">
      <c r="A790">
        <v>68396</v>
      </c>
      <c r="B790" t="s">
        <v>5029</v>
      </c>
      <c r="C790" t="s">
        <v>5030</v>
      </c>
      <c r="D790">
        <v>4</v>
      </c>
      <c r="E790" t="s">
        <v>5031</v>
      </c>
      <c r="F790" t="s">
        <v>5032</v>
      </c>
      <c r="J790">
        <v>1970</v>
      </c>
      <c r="K790">
        <v>2004</v>
      </c>
      <c r="L790" t="s">
        <v>5033</v>
      </c>
      <c r="M790" t="s">
        <v>5034</v>
      </c>
      <c r="N790" t="s">
        <v>167</v>
      </c>
      <c r="O790" t="s">
        <v>32</v>
      </c>
      <c r="P790" t="s">
        <v>31</v>
      </c>
      <c r="Q790" t="s">
        <v>27</v>
      </c>
      <c r="R790" t="s">
        <v>35</v>
      </c>
      <c r="S790" t="s">
        <v>27</v>
      </c>
      <c r="T790" t="s">
        <v>31</v>
      </c>
      <c r="U790" t="s">
        <v>27</v>
      </c>
      <c r="V790" t="s">
        <v>27</v>
      </c>
      <c r="W790" t="s">
        <v>31</v>
      </c>
      <c r="X790" t="s">
        <v>47</v>
      </c>
      <c r="Y790" t="s">
        <v>5035</v>
      </c>
    </row>
    <row r="791" spans="1:25" x14ac:dyDescent="0.25">
      <c r="A791">
        <v>675147</v>
      </c>
      <c r="B791" t="s">
        <v>5036</v>
      </c>
      <c r="C791" t="s">
        <v>5037</v>
      </c>
      <c r="D791">
        <v>4</v>
      </c>
      <c r="F791" t="s">
        <v>5038</v>
      </c>
      <c r="G791" t="e">
        <f>-conazole</f>
        <v>#NAME?</v>
      </c>
      <c r="H791" t="s">
        <v>205</v>
      </c>
      <c r="I791" t="e">
        <f>-conazole</f>
        <v>#NAME?</v>
      </c>
      <c r="K791">
        <v>2003</v>
      </c>
      <c r="L791" t="s">
        <v>5039</v>
      </c>
      <c r="M791" t="s">
        <v>5040</v>
      </c>
      <c r="O791" t="s">
        <v>32</v>
      </c>
      <c r="P791" t="s">
        <v>27</v>
      </c>
      <c r="Q791" t="s">
        <v>27</v>
      </c>
      <c r="R791" t="s">
        <v>33</v>
      </c>
      <c r="S791" t="s">
        <v>27</v>
      </c>
      <c r="T791" t="s">
        <v>27</v>
      </c>
      <c r="U791" t="s">
        <v>27</v>
      </c>
      <c r="V791" t="s">
        <v>31</v>
      </c>
      <c r="W791" t="s">
        <v>27</v>
      </c>
      <c r="X791" t="s">
        <v>47</v>
      </c>
      <c r="Y791" t="s">
        <v>5041</v>
      </c>
    </row>
    <row r="792" spans="1:25" x14ac:dyDescent="0.25">
      <c r="A792">
        <v>675182</v>
      </c>
      <c r="B792" t="s">
        <v>5042</v>
      </c>
      <c r="C792" t="s">
        <v>5043</v>
      </c>
      <c r="D792">
        <v>4</v>
      </c>
      <c r="F792" t="s">
        <v>5044</v>
      </c>
      <c r="G792" t="s">
        <v>846</v>
      </c>
      <c r="H792" t="s">
        <v>30</v>
      </c>
      <c r="I792" t="s">
        <v>846</v>
      </c>
      <c r="K792">
        <v>1973</v>
      </c>
      <c r="N792" t="s">
        <v>895</v>
      </c>
      <c r="O792" t="s">
        <v>26</v>
      </c>
      <c r="P792" t="s">
        <v>31</v>
      </c>
      <c r="Q792" t="s">
        <v>27</v>
      </c>
      <c r="R792" t="s">
        <v>28</v>
      </c>
      <c r="S792" t="s">
        <v>27</v>
      </c>
      <c r="T792" t="s">
        <v>31</v>
      </c>
      <c r="U792" t="s">
        <v>31</v>
      </c>
      <c r="V792" t="s">
        <v>31</v>
      </c>
      <c r="W792" t="s">
        <v>27</v>
      </c>
      <c r="X792" t="s">
        <v>47</v>
      </c>
      <c r="Y792" t="s">
        <v>5045</v>
      </c>
    </row>
    <row r="793" spans="1:25" x14ac:dyDescent="0.25">
      <c r="A793">
        <v>41434</v>
      </c>
      <c r="B793" t="s">
        <v>5046</v>
      </c>
      <c r="C793" t="s">
        <v>5047</v>
      </c>
      <c r="D793">
        <v>4</v>
      </c>
      <c r="F793" t="s">
        <v>5048</v>
      </c>
      <c r="K793">
        <v>1953</v>
      </c>
      <c r="L793" t="s">
        <v>5049</v>
      </c>
      <c r="M793" t="s">
        <v>5050</v>
      </c>
      <c r="N793" t="s">
        <v>104</v>
      </c>
      <c r="O793" t="s">
        <v>32</v>
      </c>
      <c r="P793" t="s">
        <v>31</v>
      </c>
      <c r="Q793" t="s">
        <v>27</v>
      </c>
      <c r="R793" t="s">
        <v>33</v>
      </c>
      <c r="S793" t="s">
        <v>27</v>
      </c>
      <c r="T793" t="s">
        <v>31</v>
      </c>
      <c r="U793" t="s">
        <v>27</v>
      </c>
      <c r="V793" t="s">
        <v>27</v>
      </c>
      <c r="W793" t="s">
        <v>27</v>
      </c>
      <c r="X793" t="s">
        <v>47</v>
      </c>
      <c r="Y793" t="s">
        <v>5051</v>
      </c>
    </row>
    <row r="794" spans="1:25" x14ac:dyDescent="0.25">
      <c r="A794">
        <v>675264</v>
      </c>
      <c r="B794" t="s">
        <v>5052</v>
      </c>
      <c r="C794" t="s">
        <v>5053</v>
      </c>
      <c r="D794">
        <v>4</v>
      </c>
      <c r="E794" t="s">
        <v>5054</v>
      </c>
      <c r="F794" t="s">
        <v>2981</v>
      </c>
      <c r="J794">
        <v>1961</v>
      </c>
      <c r="K794">
        <v>1982</v>
      </c>
      <c r="L794" t="s">
        <v>5055</v>
      </c>
      <c r="M794" t="s">
        <v>5056</v>
      </c>
      <c r="N794" t="s">
        <v>855</v>
      </c>
      <c r="O794" t="s">
        <v>32</v>
      </c>
      <c r="P794" t="s">
        <v>31</v>
      </c>
      <c r="Q794" t="s">
        <v>27</v>
      </c>
      <c r="R794" t="s">
        <v>33</v>
      </c>
      <c r="S794" t="s">
        <v>27</v>
      </c>
      <c r="T794" t="s">
        <v>31</v>
      </c>
      <c r="U794" t="s">
        <v>27</v>
      </c>
      <c r="V794" t="s">
        <v>27</v>
      </c>
      <c r="W794" t="s">
        <v>27</v>
      </c>
      <c r="X794" t="s">
        <v>172</v>
      </c>
      <c r="Y794" t="s">
        <v>5057</v>
      </c>
    </row>
    <row r="795" spans="1:25" x14ac:dyDescent="0.25">
      <c r="A795">
        <v>454306</v>
      </c>
      <c r="B795" t="s">
        <v>5058</v>
      </c>
      <c r="C795" t="s">
        <v>5059</v>
      </c>
      <c r="D795">
        <v>4</v>
      </c>
      <c r="E795" t="s">
        <v>5060</v>
      </c>
      <c r="F795" t="s">
        <v>5061</v>
      </c>
      <c r="K795">
        <v>1983</v>
      </c>
      <c r="L795" t="s">
        <v>5062</v>
      </c>
      <c r="M795" t="s">
        <v>5063</v>
      </c>
      <c r="N795" t="s">
        <v>54</v>
      </c>
      <c r="O795" t="s">
        <v>26</v>
      </c>
      <c r="P795" t="s">
        <v>31</v>
      </c>
      <c r="Q795" t="s">
        <v>27</v>
      </c>
      <c r="R795" t="s">
        <v>28</v>
      </c>
      <c r="S795" t="s">
        <v>31</v>
      </c>
      <c r="T795" t="s">
        <v>31</v>
      </c>
      <c r="U795" t="s">
        <v>27</v>
      </c>
      <c r="V795" t="s">
        <v>27</v>
      </c>
      <c r="W795" t="s">
        <v>27</v>
      </c>
      <c r="X795" t="s">
        <v>47</v>
      </c>
      <c r="Y795" t="s">
        <v>5064</v>
      </c>
    </row>
    <row r="796" spans="1:25" x14ac:dyDescent="0.25">
      <c r="A796">
        <v>506444</v>
      </c>
      <c r="B796" t="s">
        <v>5065</v>
      </c>
      <c r="C796" t="s">
        <v>5066</v>
      </c>
      <c r="D796">
        <v>4</v>
      </c>
      <c r="E796" t="s">
        <v>5067</v>
      </c>
      <c r="F796" t="s">
        <v>5068</v>
      </c>
      <c r="G796" t="s">
        <v>85</v>
      </c>
      <c r="H796" t="s">
        <v>86</v>
      </c>
      <c r="I796" t="s">
        <v>85</v>
      </c>
      <c r="K796">
        <v>2001</v>
      </c>
      <c r="L796" t="s">
        <v>5069</v>
      </c>
      <c r="M796" t="s">
        <v>5070</v>
      </c>
      <c r="O796" t="s">
        <v>26</v>
      </c>
      <c r="P796" t="s">
        <v>27</v>
      </c>
      <c r="Q796" t="s">
        <v>27</v>
      </c>
      <c r="R796" t="s">
        <v>28</v>
      </c>
      <c r="S796" t="s">
        <v>31</v>
      </c>
      <c r="T796" t="s">
        <v>31</v>
      </c>
      <c r="U796" t="s">
        <v>27</v>
      </c>
      <c r="V796" t="s">
        <v>27</v>
      </c>
      <c r="W796" t="s">
        <v>27</v>
      </c>
      <c r="X796" t="s">
        <v>47</v>
      </c>
      <c r="Y796" t="s">
        <v>5071</v>
      </c>
    </row>
    <row r="797" spans="1:25" x14ac:dyDescent="0.25">
      <c r="A797">
        <v>675582</v>
      </c>
      <c r="B797" t="s">
        <v>5072</v>
      </c>
      <c r="C797" t="s">
        <v>5073</v>
      </c>
      <c r="D797">
        <v>4</v>
      </c>
      <c r="E797" t="s">
        <v>5074</v>
      </c>
      <c r="F797" t="s">
        <v>5075</v>
      </c>
      <c r="G797" t="e">
        <f>-mab</f>
        <v>#NAME?</v>
      </c>
      <c r="H797" t="s">
        <v>98</v>
      </c>
      <c r="I797" t="e">
        <f>-mab</f>
        <v>#NAME?</v>
      </c>
      <c r="J797">
        <v>1999</v>
      </c>
      <c r="K797">
        <v>2001</v>
      </c>
      <c r="L797" t="s">
        <v>5076</v>
      </c>
      <c r="M797" t="s">
        <v>5077</v>
      </c>
      <c r="O797" t="s">
        <v>99</v>
      </c>
      <c r="P797" t="s">
        <v>27</v>
      </c>
      <c r="Q797" t="s">
        <v>27</v>
      </c>
      <c r="R797" t="s">
        <v>28</v>
      </c>
      <c r="S797" t="s">
        <v>27</v>
      </c>
      <c r="T797" t="s">
        <v>27</v>
      </c>
      <c r="U797" t="s">
        <v>31</v>
      </c>
      <c r="V797" t="s">
        <v>27</v>
      </c>
      <c r="W797" t="s">
        <v>31</v>
      </c>
      <c r="X797" t="s">
        <v>47</v>
      </c>
    </row>
    <row r="798" spans="1:25" x14ac:dyDescent="0.25">
      <c r="A798">
        <v>38727</v>
      </c>
      <c r="B798" t="s">
        <v>5078</v>
      </c>
      <c r="C798" t="s">
        <v>5079</v>
      </c>
      <c r="D798">
        <v>4</v>
      </c>
      <c r="E798" t="s">
        <v>5080</v>
      </c>
      <c r="F798" t="s">
        <v>5081</v>
      </c>
      <c r="J798">
        <v>1985</v>
      </c>
      <c r="K798">
        <v>1994</v>
      </c>
      <c r="L798" t="s">
        <v>5082</v>
      </c>
      <c r="M798" t="s">
        <v>5083</v>
      </c>
      <c r="N798" t="s">
        <v>191</v>
      </c>
      <c r="O798" t="s">
        <v>32</v>
      </c>
      <c r="P798" t="s">
        <v>31</v>
      </c>
      <c r="Q798" t="s">
        <v>27</v>
      </c>
      <c r="R798" t="s">
        <v>35</v>
      </c>
      <c r="S798" t="s">
        <v>27</v>
      </c>
      <c r="T798" t="s">
        <v>31</v>
      </c>
      <c r="U798" t="s">
        <v>27</v>
      </c>
      <c r="V798" t="s">
        <v>27</v>
      </c>
      <c r="W798" t="s">
        <v>31</v>
      </c>
      <c r="X798" t="s">
        <v>47</v>
      </c>
      <c r="Y798" t="s">
        <v>5084</v>
      </c>
    </row>
    <row r="799" spans="1:25" x14ac:dyDescent="0.25">
      <c r="A799">
        <v>674536</v>
      </c>
      <c r="B799" t="s">
        <v>5085</v>
      </c>
      <c r="C799" t="s">
        <v>5086</v>
      </c>
      <c r="D799">
        <v>4</v>
      </c>
      <c r="E799" t="s">
        <v>5087</v>
      </c>
      <c r="F799" t="s">
        <v>2551</v>
      </c>
      <c r="G799" t="e">
        <f>-olone</f>
        <v>#NAME?</v>
      </c>
      <c r="H799" t="s">
        <v>143</v>
      </c>
      <c r="I799" t="e">
        <f>-olone</f>
        <v>#NAME?</v>
      </c>
      <c r="J799">
        <v>1963</v>
      </c>
      <c r="K799">
        <v>1972</v>
      </c>
      <c r="L799" t="s">
        <v>5088</v>
      </c>
      <c r="M799" t="s">
        <v>5089</v>
      </c>
      <c r="N799" t="s">
        <v>924</v>
      </c>
      <c r="O799" t="s">
        <v>26</v>
      </c>
      <c r="P799" t="s">
        <v>31</v>
      </c>
      <c r="Q799" t="s">
        <v>27</v>
      </c>
      <c r="R799" t="s">
        <v>28</v>
      </c>
      <c r="S799" t="s">
        <v>27</v>
      </c>
      <c r="T799" t="s">
        <v>31</v>
      </c>
      <c r="U799" t="s">
        <v>27</v>
      </c>
      <c r="V799" t="s">
        <v>27</v>
      </c>
      <c r="W799" t="s">
        <v>31</v>
      </c>
      <c r="X799" t="s">
        <v>47</v>
      </c>
      <c r="Y799" t="s">
        <v>5090</v>
      </c>
    </row>
    <row r="800" spans="1:25" x14ac:dyDescent="0.25">
      <c r="A800">
        <v>1383013</v>
      </c>
      <c r="B800" t="s">
        <v>5091</v>
      </c>
      <c r="C800" t="s">
        <v>5092</v>
      </c>
      <c r="D800">
        <v>4</v>
      </c>
      <c r="F800" t="s">
        <v>1617</v>
      </c>
      <c r="J800">
        <v>1984</v>
      </c>
      <c r="K800">
        <v>1985</v>
      </c>
      <c r="N800" t="s">
        <v>1548</v>
      </c>
      <c r="O800" t="s">
        <v>32</v>
      </c>
      <c r="P800" t="s">
        <v>27</v>
      </c>
      <c r="Q800" t="s">
        <v>27</v>
      </c>
      <c r="R800" t="s">
        <v>35</v>
      </c>
      <c r="S800" t="s">
        <v>27</v>
      </c>
      <c r="T800" t="s">
        <v>27</v>
      </c>
      <c r="U800" t="s">
        <v>31</v>
      </c>
      <c r="V800" t="s">
        <v>27</v>
      </c>
      <c r="W800" t="s">
        <v>27</v>
      </c>
      <c r="X800" t="s">
        <v>47</v>
      </c>
    </row>
    <row r="801" spans="1:25" x14ac:dyDescent="0.25">
      <c r="A801">
        <v>187515</v>
      </c>
      <c r="B801" t="s">
        <v>5093</v>
      </c>
      <c r="C801" t="s">
        <v>5094</v>
      </c>
      <c r="D801">
        <v>4</v>
      </c>
      <c r="F801" t="s">
        <v>5095</v>
      </c>
      <c r="G801" t="e">
        <f>-dil</f>
        <v>#NAME?</v>
      </c>
      <c r="H801" t="s">
        <v>129</v>
      </c>
      <c r="I801" t="e">
        <f>-dil</f>
        <v>#NAME?</v>
      </c>
      <c r="J801">
        <v>1984</v>
      </c>
      <c r="K801">
        <v>1989</v>
      </c>
      <c r="L801" t="s">
        <v>5096</v>
      </c>
      <c r="M801" t="s">
        <v>5097</v>
      </c>
      <c r="N801" t="s">
        <v>104</v>
      </c>
      <c r="O801" t="s">
        <v>32</v>
      </c>
      <c r="P801" t="s">
        <v>31</v>
      </c>
      <c r="Q801" t="s">
        <v>27</v>
      </c>
      <c r="R801" t="s">
        <v>33</v>
      </c>
      <c r="S801" t="s">
        <v>27</v>
      </c>
      <c r="T801" t="s">
        <v>31</v>
      </c>
      <c r="U801" t="s">
        <v>27</v>
      </c>
      <c r="V801" t="s">
        <v>27</v>
      </c>
      <c r="W801" t="s">
        <v>27</v>
      </c>
      <c r="X801" t="s">
        <v>172</v>
      </c>
      <c r="Y801" t="s">
        <v>5098</v>
      </c>
    </row>
    <row r="802" spans="1:25" x14ac:dyDescent="0.25">
      <c r="A802">
        <v>558566</v>
      </c>
      <c r="B802" t="s">
        <v>5099</v>
      </c>
      <c r="C802" t="s">
        <v>5100</v>
      </c>
      <c r="D802">
        <v>4</v>
      </c>
      <c r="F802" t="s">
        <v>5101</v>
      </c>
      <c r="G802" t="s">
        <v>82</v>
      </c>
      <c r="H802" t="s">
        <v>83</v>
      </c>
      <c r="I802" t="s">
        <v>82</v>
      </c>
      <c r="J802">
        <v>1965</v>
      </c>
      <c r="K802">
        <v>1946</v>
      </c>
      <c r="L802" t="s">
        <v>5102</v>
      </c>
      <c r="M802" t="s">
        <v>5103</v>
      </c>
      <c r="N802" t="s">
        <v>5104</v>
      </c>
      <c r="O802" t="s">
        <v>26</v>
      </c>
      <c r="P802" t="s">
        <v>27</v>
      </c>
      <c r="Q802" t="s">
        <v>27</v>
      </c>
      <c r="R802" t="s">
        <v>28</v>
      </c>
      <c r="S802" t="s">
        <v>27</v>
      </c>
      <c r="T802" t="s">
        <v>27</v>
      </c>
      <c r="U802" t="s">
        <v>31</v>
      </c>
      <c r="V802" t="s">
        <v>31</v>
      </c>
      <c r="W802" t="s">
        <v>31</v>
      </c>
      <c r="X802" t="s">
        <v>47</v>
      </c>
      <c r="Y802" t="s">
        <v>5105</v>
      </c>
    </row>
    <row r="803" spans="1:25" x14ac:dyDescent="0.25">
      <c r="A803">
        <v>675286</v>
      </c>
      <c r="B803" t="s">
        <v>5106</v>
      </c>
      <c r="C803" t="s">
        <v>5107</v>
      </c>
      <c r="D803">
        <v>4</v>
      </c>
      <c r="E803" t="s">
        <v>5108</v>
      </c>
      <c r="F803" t="s">
        <v>5109</v>
      </c>
      <c r="J803">
        <v>1963</v>
      </c>
      <c r="K803">
        <v>1961</v>
      </c>
      <c r="L803" t="s">
        <v>5110</v>
      </c>
      <c r="M803" t="s">
        <v>5111</v>
      </c>
      <c r="N803" t="s">
        <v>631</v>
      </c>
      <c r="O803" t="s">
        <v>32</v>
      </c>
      <c r="P803" t="s">
        <v>31</v>
      </c>
      <c r="Q803" t="s">
        <v>27</v>
      </c>
      <c r="R803" t="s">
        <v>33</v>
      </c>
      <c r="S803" t="s">
        <v>27</v>
      </c>
      <c r="T803" t="s">
        <v>31</v>
      </c>
      <c r="U803" t="s">
        <v>31</v>
      </c>
      <c r="V803" t="s">
        <v>27</v>
      </c>
      <c r="W803" t="s">
        <v>27</v>
      </c>
      <c r="X803" t="s">
        <v>47</v>
      </c>
      <c r="Y803" t="s">
        <v>5112</v>
      </c>
    </row>
    <row r="804" spans="1:25" x14ac:dyDescent="0.25">
      <c r="A804">
        <v>1380301</v>
      </c>
      <c r="B804" t="s">
        <v>5113</v>
      </c>
      <c r="C804" t="s">
        <v>5114</v>
      </c>
      <c r="D804">
        <v>4</v>
      </c>
      <c r="F804" t="s">
        <v>5115</v>
      </c>
      <c r="G804" t="s">
        <v>45</v>
      </c>
      <c r="H804" t="s">
        <v>46</v>
      </c>
      <c r="I804" t="s">
        <v>45</v>
      </c>
      <c r="J804">
        <v>2009</v>
      </c>
      <c r="K804">
        <v>2010</v>
      </c>
      <c r="O804" t="s">
        <v>37</v>
      </c>
      <c r="P804" t="s">
        <v>27</v>
      </c>
      <c r="Q804" t="s">
        <v>27</v>
      </c>
      <c r="R804" t="s">
        <v>28</v>
      </c>
      <c r="S804" t="s">
        <v>27</v>
      </c>
      <c r="T804" t="s">
        <v>27</v>
      </c>
      <c r="U804" t="s">
        <v>31</v>
      </c>
      <c r="V804" t="s">
        <v>27</v>
      </c>
      <c r="W804" t="s">
        <v>31</v>
      </c>
      <c r="X804" t="s">
        <v>47</v>
      </c>
    </row>
    <row r="805" spans="1:25" x14ac:dyDescent="0.25">
      <c r="A805">
        <v>7736</v>
      </c>
      <c r="B805" t="s">
        <v>5116</v>
      </c>
      <c r="C805" t="s">
        <v>5117</v>
      </c>
      <c r="D805">
        <v>4</v>
      </c>
      <c r="E805" t="s">
        <v>5118</v>
      </c>
      <c r="F805" t="s">
        <v>5119</v>
      </c>
      <c r="J805">
        <v>1964</v>
      </c>
      <c r="K805">
        <v>1979</v>
      </c>
      <c r="L805" t="s">
        <v>5120</v>
      </c>
      <c r="M805" t="s">
        <v>5121</v>
      </c>
      <c r="N805" t="s">
        <v>490</v>
      </c>
      <c r="O805" t="s">
        <v>32</v>
      </c>
      <c r="P805" t="s">
        <v>31</v>
      </c>
      <c r="Q805" t="s">
        <v>27</v>
      </c>
      <c r="R805" t="s">
        <v>35</v>
      </c>
      <c r="S805" t="s">
        <v>27</v>
      </c>
      <c r="T805" t="s">
        <v>31</v>
      </c>
      <c r="U805" t="s">
        <v>31</v>
      </c>
      <c r="V805" t="s">
        <v>27</v>
      </c>
      <c r="W805" t="s">
        <v>31</v>
      </c>
      <c r="X805" t="s">
        <v>47</v>
      </c>
      <c r="Y805" t="s">
        <v>5122</v>
      </c>
    </row>
    <row r="806" spans="1:25" x14ac:dyDescent="0.25">
      <c r="A806">
        <v>1451060</v>
      </c>
      <c r="B806" t="s">
        <v>5123</v>
      </c>
      <c r="C806" t="s">
        <v>5124</v>
      </c>
      <c r="D806">
        <v>4</v>
      </c>
      <c r="F806" t="s">
        <v>5125</v>
      </c>
      <c r="K806">
        <v>1962</v>
      </c>
      <c r="L806" t="s">
        <v>5126</v>
      </c>
      <c r="M806" t="s">
        <v>5127</v>
      </c>
      <c r="N806" t="s">
        <v>84</v>
      </c>
      <c r="O806" t="s">
        <v>37</v>
      </c>
      <c r="P806" t="s">
        <v>27</v>
      </c>
      <c r="Q806" t="s">
        <v>27</v>
      </c>
      <c r="R806" t="s">
        <v>37</v>
      </c>
      <c r="S806" t="s">
        <v>27</v>
      </c>
      <c r="T806" t="s">
        <v>31</v>
      </c>
      <c r="U806" t="s">
        <v>27</v>
      </c>
      <c r="V806" t="s">
        <v>31</v>
      </c>
      <c r="W806" t="s">
        <v>27</v>
      </c>
      <c r="X806" t="s">
        <v>47</v>
      </c>
      <c r="Y806" t="s">
        <v>5128</v>
      </c>
    </row>
    <row r="807" spans="1:25" x14ac:dyDescent="0.25">
      <c r="A807">
        <v>675399</v>
      </c>
      <c r="B807" t="s">
        <v>5129</v>
      </c>
      <c r="C807" t="s">
        <v>5130</v>
      </c>
      <c r="D807">
        <v>4</v>
      </c>
      <c r="F807" t="s">
        <v>797</v>
      </c>
      <c r="G807" t="e">
        <f>-ase</f>
        <v>#NAME?</v>
      </c>
      <c r="H807" t="s">
        <v>620</v>
      </c>
      <c r="I807" t="e">
        <f>-ase</f>
        <v>#NAME?</v>
      </c>
      <c r="J807">
        <v>2000</v>
      </c>
      <c r="K807">
        <v>2003</v>
      </c>
      <c r="L807" t="s">
        <v>5131</v>
      </c>
      <c r="M807" t="s">
        <v>5132</v>
      </c>
      <c r="O807" t="s">
        <v>621</v>
      </c>
      <c r="P807" t="s">
        <v>27</v>
      </c>
      <c r="Q807" t="s">
        <v>27</v>
      </c>
      <c r="R807" t="s">
        <v>28</v>
      </c>
      <c r="S807" t="s">
        <v>27</v>
      </c>
      <c r="T807" t="s">
        <v>27</v>
      </c>
      <c r="U807" t="s">
        <v>31</v>
      </c>
      <c r="V807" t="s">
        <v>27</v>
      </c>
      <c r="W807" t="s">
        <v>31</v>
      </c>
      <c r="X807" t="s">
        <v>47</v>
      </c>
    </row>
    <row r="808" spans="1:25" x14ac:dyDescent="0.25">
      <c r="A808">
        <v>675484</v>
      </c>
      <c r="B808" t="s">
        <v>5133</v>
      </c>
      <c r="C808" t="s">
        <v>5134</v>
      </c>
      <c r="D808">
        <v>4</v>
      </c>
      <c r="E808" t="s">
        <v>5135</v>
      </c>
      <c r="F808" t="s">
        <v>5136</v>
      </c>
      <c r="G808" t="e">
        <f>-mab</f>
        <v>#NAME?</v>
      </c>
      <c r="H808" t="s">
        <v>98</v>
      </c>
      <c r="I808" t="e">
        <f>-mab</f>
        <v>#NAME?</v>
      </c>
      <c r="K808">
        <v>1998</v>
      </c>
      <c r="L808" t="s">
        <v>5137</v>
      </c>
      <c r="M808" t="s">
        <v>5138</v>
      </c>
      <c r="O808" t="s">
        <v>99</v>
      </c>
      <c r="P808" t="s">
        <v>27</v>
      </c>
      <c r="Q808" t="s">
        <v>27</v>
      </c>
      <c r="R808" t="s">
        <v>28</v>
      </c>
      <c r="S808" t="s">
        <v>27</v>
      </c>
      <c r="T808" t="s">
        <v>27</v>
      </c>
      <c r="U808" t="s">
        <v>31</v>
      </c>
      <c r="V808" t="s">
        <v>27</v>
      </c>
      <c r="W808" t="s">
        <v>27</v>
      </c>
      <c r="X808" t="s">
        <v>47</v>
      </c>
    </row>
    <row r="809" spans="1:25" x14ac:dyDescent="0.25">
      <c r="A809">
        <v>259959</v>
      </c>
      <c r="B809" t="s">
        <v>5139</v>
      </c>
      <c r="C809" t="s">
        <v>5140</v>
      </c>
      <c r="D809">
        <v>4</v>
      </c>
      <c r="E809" t="s">
        <v>5141</v>
      </c>
      <c r="F809" t="s">
        <v>5142</v>
      </c>
      <c r="G809" t="e">
        <f>-conazole</f>
        <v>#NAME?</v>
      </c>
      <c r="H809" t="s">
        <v>205</v>
      </c>
      <c r="I809" t="e">
        <f>-conazole</f>
        <v>#NAME?</v>
      </c>
      <c r="J809">
        <v>1980</v>
      </c>
      <c r="K809">
        <v>1987</v>
      </c>
      <c r="L809" t="s">
        <v>5143</v>
      </c>
      <c r="M809" t="s">
        <v>5144</v>
      </c>
      <c r="N809" t="s">
        <v>64</v>
      </c>
      <c r="O809" t="s">
        <v>32</v>
      </c>
      <c r="P809" t="s">
        <v>27</v>
      </c>
      <c r="Q809" t="s">
        <v>27</v>
      </c>
      <c r="R809" t="s">
        <v>28</v>
      </c>
      <c r="S809" t="s">
        <v>27</v>
      </c>
      <c r="T809" t="s">
        <v>27</v>
      </c>
      <c r="U809" t="s">
        <v>27</v>
      </c>
      <c r="V809" t="s">
        <v>31</v>
      </c>
      <c r="W809" t="s">
        <v>27</v>
      </c>
      <c r="X809" t="s">
        <v>47</v>
      </c>
      <c r="Y809" t="s">
        <v>5145</v>
      </c>
    </row>
    <row r="810" spans="1:25" x14ac:dyDescent="0.25">
      <c r="A810">
        <v>1380693</v>
      </c>
      <c r="B810" t="s">
        <v>5146</v>
      </c>
      <c r="C810" t="s">
        <v>5147</v>
      </c>
      <c r="D810">
        <v>4</v>
      </c>
      <c r="E810" t="s">
        <v>5148</v>
      </c>
      <c r="F810" t="s">
        <v>5149</v>
      </c>
      <c r="G810" t="s">
        <v>416</v>
      </c>
      <c r="H810" t="s">
        <v>417</v>
      </c>
      <c r="I810" t="s">
        <v>416</v>
      </c>
      <c r="J810">
        <v>1967</v>
      </c>
      <c r="K810">
        <v>1975</v>
      </c>
      <c r="N810" t="s">
        <v>4827</v>
      </c>
      <c r="O810" t="s">
        <v>37</v>
      </c>
      <c r="P810" t="s">
        <v>27</v>
      </c>
      <c r="Q810" t="s">
        <v>27</v>
      </c>
      <c r="R810" t="s">
        <v>28</v>
      </c>
      <c r="S810" t="s">
        <v>27</v>
      </c>
      <c r="T810" t="s">
        <v>27</v>
      </c>
      <c r="U810" t="s">
        <v>31</v>
      </c>
      <c r="V810" t="s">
        <v>27</v>
      </c>
      <c r="W810" t="s">
        <v>27</v>
      </c>
      <c r="X810" t="s">
        <v>47</v>
      </c>
    </row>
    <row r="811" spans="1:25" x14ac:dyDescent="0.25">
      <c r="A811">
        <v>29005</v>
      </c>
      <c r="B811" t="s">
        <v>5150</v>
      </c>
      <c r="C811" t="s">
        <v>5151</v>
      </c>
      <c r="D811">
        <v>4</v>
      </c>
      <c r="E811" t="s">
        <v>5152</v>
      </c>
      <c r="F811" t="s">
        <v>266</v>
      </c>
      <c r="G811" t="s">
        <v>85</v>
      </c>
      <c r="H811" t="s">
        <v>86</v>
      </c>
      <c r="I811" t="s">
        <v>85</v>
      </c>
      <c r="J811">
        <v>1976</v>
      </c>
      <c r="K811">
        <v>1979</v>
      </c>
      <c r="L811" t="s">
        <v>5153</v>
      </c>
      <c r="M811" t="s">
        <v>5154</v>
      </c>
      <c r="N811" t="s">
        <v>84</v>
      </c>
      <c r="O811" t="s">
        <v>26</v>
      </c>
      <c r="P811" t="s">
        <v>31</v>
      </c>
      <c r="Q811" t="s">
        <v>27</v>
      </c>
      <c r="R811" t="s">
        <v>28</v>
      </c>
      <c r="S811" t="s">
        <v>27</v>
      </c>
      <c r="T811" t="s">
        <v>31</v>
      </c>
      <c r="U811" t="s">
        <v>27</v>
      </c>
      <c r="V811" t="s">
        <v>27</v>
      </c>
      <c r="W811" t="s">
        <v>27</v>
      </c>
      <c r="X811" t="s">
        <v>47</v>
      </c>
      <c r="Y811" t="s">
        <v>5155</v>
      </c>
    </row>
    <row r="812" spans="1:25" x14ac:dyDescent="0.25">
      <c r="A812">
        <v>1451123</v>
      </c>
      <c r="B812" t="s">
        <v>5156</v>
      </c>
      <c r="C812" t="s">
        <v>5157</v>
      </c>
      <c r="D812">
        <v>4</v>
      </c>
      <c r="E812" t="s">
        <v>5158</v>
      </c>
      <c r="F812" t="s">
        <v>2343</v>
      </c>
      <c r="G812" t="s">
        <v>2662</v>
      </c>
      <c r="H812" t="s">
        <v>2663</v>
      </c>
      <c r="I812" t="s">
        <v>2662</v>
      </c>
      <c r="J812">
        <v>2004</v>
      </c>
      <c r="K812">
        <v>2008</v>
      </c>
      <c r="L812" t="s">
        <v>5159</v>
      </c>
      <c r="M812" t="s">
        <v>5160</v>
      </c>
      <c r="O812" t="s">
        <v>32</v>
      </c>
      <c r="P812" t="s">
        <v>27</v>
      </c>
      <c r="Q812" t="s">
        <v>27</v>
      </c>
      <c r="R812" t="s">
        <v>37</v>
      </c>
      <c r="S812" t="s">
        <v>27</v>
      </c>
      <c r="T812" t="s">
        <v>27</v>
      </c>
      <c r="U812" t="s">
        <v>31</v>
      </c>
      <c r="V812" t="s">
        <v>27</v>
      </c>
      <c r="W812" t="s">
        <v>31</v>
      </c>
      <c r="X812" t="s">
        <v>47</v>
      </c>
    </row>
    <row r="813" spans="1:25" x14ac:dyDescent="0.25">
      <c r="A813">
        <v>19572</v>
      </c>
      <c r="B813" t="s">
        <v>5161</v>
      </c>
      <c r="C813" t="s">
        <v>5162</v>
      </c>
      <c r="D813">
        <v>4</v>
      </c>
      <c r="F813" t="s">
        <v>4851</v>
      </c>
      <c r="K813">
        <v>1991</v>
      </c>
      <c r="N813" t="s">
        <v>906</v>
      </c>
      <c r="O813" t="s">
        <v>32</v>
      </c>
      <c r="P813" t="s">
        <v>31</v>
      </c>
      <c r="Q813" t="s">
        <v>27</v>
      </c>
      <c r="R813" t="s">
        <v>28</v>
      </c>
      <c r="S813" t="s">
        <v>27</v>
      </c>
      <c r="T813" t="s">
        <v>31</v>
      </c>
      <c r="U813" t="s">
        <v>31</v>
      </c>
      <c r="V813" t="s">
        <v>27</v>
      </c>
      <c r="W813" t="s">
        <v>27</v>
      </c>
      <c r="X813" t="s">
        <v>47</v>
      </c>
      <c r="Y813" t="s">
        <v>5163</v>
      </c>
    </row>
    <row r="814" spans="1:25" x14ac:dyDescent="0.25">
      <c r="A814">
        <v>1418072</v>
      </c>
      <c r="B814" t="s">
        <v>5164</v>
      </c>
      <c r="C814" t="s">
        <v>5165</v>
      </c>
      <c r="D814">
        <v>4</v>
      </c>
      <c r="F814" t="s">
        <v>1617</v>
      </c>
      <c r="O814" t="s">
        <v>36</v>
      </c>
      <c r="P814" t="s">
        <v>27</v>
      </c>
      <c r="Q814" t="s">
        <v>27</v>
      </c>
      <c r="R814" t="s">
        <v>35</v>
      </c>
      <c r="S814" t="s">
        <v>27</v>
      </c>
      <c r="T814" t="s">
        <v>27</v>
      </c>
      <c r="U814" t="s">
        <v>31</v>
      </c>
      <c r="V814" t="s">
        <v>27</v>
      </c>
      <c r="W814" t="s">
        <v>27</v>
      </c>
      <c r="X814" t="s">
        <v>172</v>
      </c>
      <c r="Y814" t="s">
        <v>5166</v>
      </c>
    </row>
    <row r="815" spans="1:25" x14ac:dyDescent="0.25">
      <c r="A815">
        <v>1378015</v>
      </c>
      <c r="B815" t="s">
        <v>5167</v>
      </c>
      <c r="C815" t="s">
        <v>5168</v>
      </c>
      <c r="D815">
        <v>4</v>
      </c>
      <c r="E815" t="s">
        <v>5169</v>
      </c>
      <c r="F815" t="s">
        <v>5170</v>
      </c>
      <c r="J815">
        <v>2011</v>
      </c>
      <c r="K815">
        <v>2013</v>
      </c>
      <c r="L815" t="s">
        <v>5171</v>
      </c>
      <c r="M815" t="s">
        <v>5172</v>
      </c>
      <c r="O815" t="s">
        <v>32</v>
      </c>
      <c r="P815" t="s">
        <v>27</v>
      </c>
      <c r="Q815" t="s">
        <v>27</v>
      </c>
      <c r="R815" t="s">
        <v>35</v>
      </c>
      <c r="S815" t="s">
        <v>31</v>
      </c>
      <c r="T815" t="s">
        <v>31</v>
      </c>
      <c r="U815" t="s">
        <v>27</v>
      </c>
      <c r="V815" t="s">
        <v>27</v>
      </c>
      <c r="W815" t="s">
        <v>27</v>
      </c>
      <c r="X815" t="s">
        <v>47</v>
      </c>
      <c r="Y815" t="s">
        <v>5173</v>
      </c>
    </row>
    <row r="816" spans="1:25" x14ac:dyDescent="0.25">
      <c r="A816">
        <v>29989</v>
      </c>
      <c r="B816" t="s">
        <v>5174</v>
      </c>
      <c r="C816" t="s">
        <v>5175</v>
      </c>
      <c r="D816">
        <v>4</v>
      </c>
      <c r="E816" t="s">
        <v>5176</v>
      </c>
      <c r="F816" t="s">
        <v>785</v>
      </c>
      <c r="J816">
        <v>1962</v>
      </c>
      <c r="K816">
        <v>1967</v>
      </c>
      <c r="L816" t="s">
        <v>5177</v>
      </c>
      <c r="M816" t="s">
        <v>5178</v>
      </c>
      <c r="N816" t="s">
        <v>575</v>
      </c>
      <c r="O816" t="s">
        <v>32</v>
      </c>
      <c r="P816" t="s">
        <v>31</v>
      </c>
      <c r="Q816" t="s">
        <v>27</v>
      </c>
      <c r="R816" t="s">
        <v>35</v>
      </c>
      <c r="S816" t="s">
        <v>27</v>
      </c>
      <c r="T816" t="s">
        <v>31</v>
      </c>
      <c r="U816" t="s">
        <v>27</v>
      </c>
      <c r="V816" t="s">
        <v>27</v>
      </c>
      <c r="W816" t="s">
        <v>31</v>
      </c>
      <c r="X816" t="s">
        <v>47</v>
      </c>
      <c r="Y816" t="s">
        <v>5179</v>
      </c>
    </row>
    <row r="817" spans="1:25" x14ac:dyDescent="0.25">
      <c r="A817">
        <v>675510</v>
      </c>
      <c r="B817" t="s">
        <v>5180</v>
      </c>
      <c r="C817" t="s">
        <v>5181</v>
      </c>
      <c r="D817">
        <v>4</v>
      </c>
      <c r="F817" t="s">
        <v>338</v>
      </c>
      <c r="K817">
        <v>1983</v>
      </c>
      <c r="O817" t="s">
        <v>37</v>
      </c>
      <c r="P817" t="s">
        <v>27</v>
      </c>
      <c r="Q817" t="s">
        <v>27</v>
      </c>
      <c r="R817" t="s">
        <v>28</v>
      </c>
      <c r="S817" t="s">
        <v>27</v>
      </c>
      <c r="T817" t="s">
        <v>27</v>
      </c>
      <c r="U817" t="s">
        <v>31</v>
      </c>
      <c r="V817" t="s">
        <v>27</v>
      </c>
      <c r="W817" t="s">
        <v>27</v>
      </c>
      <c r="X817" t="s">
        <v>172</v>
      </c>
    </row>
    <row r="818" spans="1:25" x14ac:dyDescent="0.25">
      <c r="A818">
        <v>675518</v>
      </c>
      <c r="B818" t="s">
        <v>5182</v>
      </c>
      <c r="C818" t="s">
        <v>5183</v>
      </c>
      <c r="D818">
        <v>4</v>
      </c>
      <c r="F818" t="s">
        <v>5184</v>
      </c>
      <c r="G818" t="e">
        <f>-ase</f>
        <v>#NAME?</v>
      </c>
      <c r="H818" t="s">
        <v>620</v>
      </c>
      <c r="I818" t="e">
        <f>-ase</f>
        <v>#NAME?</v>
      </c>
      <c r="J818">
        <v>1965</v>
      </c>
      <c r="K818">
        <v>2007</v>
      </c>
      <c r="L818" t="s">
        <v>5185</v>
      </c>
      <c r="M818" t="s">
        <v>5186</v>
      </c>
      <c r="N818" t="s">
        <v>5187</v>
      </c>
      <c r="O818" t="s">
        <v>621</v>
      </c>
      <c r="P818" t="s">
        <v>27</v>
      </c>
      <c r="Q818" t="s">
        <v>27</v>
      </c>
      <c r="R818" t="s">
        <v>28</v>
      </c>
      <c r="S818" t="s">
        <v>27</v>
      </c>
      <c r="T818" t="s">
        <v>27</v>
      </c>
      <c r="U818" t="s">
        <v>31</v>
      </c>
      <c r="V818" t="s">
        <v>27</v>
      </c>
      <c r="W818" t="s">
        <v>27</v>
      </c>
      <c r="X818" t="s">
        <v>172</v>
      </c>
    </row>
    <row r="819" spans="1:25" x14ac:dyDescent="0.25">
      <c r="A819">
        <v>675588</v>
      </c>
      <c r="B819" t="s">
        <v>5188</v>
      </c>
      <c r="C819" t="s">
        <v>5189</v>
      </c>
      <c r="D819">
        <v>4</v>
      </c>
      <c r="E819" t="s">
        <v>5190</v>
      </c>
      <c r="F819" t="s">
        <v>5191</v>
      </c>
      <c r="J819">
        <v>1989</v>
      </c>
      <c r="K819">
        <v>1986</v>
      </c>
      <c r="L819" t="s">
        <v>5192</v>
      </c>
      <c r="M819" t="s">
        <v>5193</v>
      </c>
      <c r="N819" t="s">
        <v>5194</v>
      </c>
      <c r="O819" t="s">
        <v>99</v>
      </c>
      <c r="P819" t="s">
        <v>27</v>
      </c>
      <c r="Q819" t="s">
        <v>27</v>
      </c>
      <c r="R819" t="s">
        <v>28</v>
      </c>
      <c r="S819" t="s">
        <v>27</v>
      </c>
      <c r="T819" t="s">
        <v>27</v>
      </c>
      <c r="U819" t="s">
        <v>31</v>
      </c>
      <c r="V819" t="s">
        <v>27</v>
      </c>
      <c r="W819" t="s">
        <v>31</v>
      </c>
      <c r="X819" t="s">
        <v>47</v>
      </c>
    </row>
    <row r="820" spans="1:25" x14ac:dyDescent="0.25">
      <c r="A820">
        <v>87251</v>
      </c>
      <c r="B820" t="s">
        <v>5195</v>
      </c>
      <c r="C820" t="s">
        <v>5196</v>
      </c>
      <c r="D820">
        <v>4</v>
      </c>
      <c r="F820" t="s">
        <v>5197</v>
      </c>
      <c r="O820" t="s">
        <v>36</v>
      </c>
      <c r="P820" t="s">
        <v>27</v>
      </c>
      <c r="Q820" t="s">
        <v>27</v>
      </c>
      <c r="R820" t="s">
        <v>35</v>
      </c>
      <c r="S820" t="s">
        <v>27</v>
      </c>
      <c r="T820" t="s">
        <v>27</v>
      </c>
      <c r="U820" t="s">
        <v>27</v>
      </c>
      <c r="V820" t="s">
        <v>31</v>
      </c>
      <c r="W820" t="s">
        <v>27</v>
      </c>
      <c r="X820" t="s">
        <v>47</v>
      </c>
    </row>
    <row r="821" spans="1:25" x14ac:dyDescent="0.25">
      <c r="A821">
        <v>32027</v>
      </c>
      <c r="B821" t="s">
        <v>5198</v>
      </c>
      <c r="C821" t="s">
        <v>5199</v>
      </c>
      <c r="D821">
        <v>4</v>
      </c>
      <c r="F821" t="s">
        <v>5200</v>
      </c>
      <c r="G821" t="e">
        <f>-caine</f>
        <v>#NAME?</v>
      </c>
      <c r="H821" t="s">
        <v>79</v>
      </c>
      <c r="I821" t="e">
        <f>-caine</f>
        <v>#NAME?</v>
      </c>
      <c r="K821">
        <v>2005</v>
      </c>
      <c r="L821" t="s">
        <v>5201</v>
      </c>
      <c r="M821" t="s">
        <v>5202</v>
      </c>
      <c r="N821" t="s">
        <v>5203</v>
      </c>
      <c r="O821" t="s">
        <v>32</v>
      </c>
      <c r="P821" t="s">
        <v>31</v>
      </c>
      <c r="Q821" t="s">
        <v>27</v>
      </c>
      <c r="R821" t="s">
        <v>35</v>
      </c>
      <c r="S821" t="s">
        <v>27</v>
      </c>
      <c r="T821" t="s">
        <v>27</v>
      </c>
      <c r="U821" t="s">
        <v>27</v>
      </c>
      <c r="V821" t="s">
        <v>31</v>
      </c>
      <c r="W821" t="s">
        <v>27</v>
      </c>
      <c r="X821" t="s">
        <v>47</v>
      </c>
      <c r="Y821" t="s">
        <v>5204</v>
      </c>
    </row>
    <row r="822" spans="1:25" x14ac:dyDescent="0.25">
      <c r="A822">
        <v>338934</v>
      </c>
      <c r="B822" t="s">
        <v>5205</v>
      </c>
      <c r="C822" t="s">
        <v>5206</v>
      </c>
      <c r="D822">
        <v>4</v>
      </c>
      <c r="E822" t="s">
        <v>5207</v>
      </c>
      <c r="F822" t="s">
        <v>5208</v>
      </c>
      <c r="G822" t="e">
        <f>-oxanide</f>
        <v>#NAME?</v>
      </c>
      <c r="H822" t="s">
        <v>426</v>
      </c>
      <c r="I822" t="e">
        <f>-oxanide</f>
        <v>#NAME?</v>
      </c>
      <c r="J822">
        <v>2003</v>
      </c>
      <c r="K822">
        <v>2002</v>
      </c>
      <c r="L822" t="s">
        <v>5209</v>
      </c>
      <c r="M822" t="s">
        <v>5210</v>
      </c>
      <c r="O822" t="s">
        <v>32</v>
      </c>
      <c r="P822" t="s">
        <v>31</v>
      </c>
      <c r="Q822" t="s">
        <v>27</v>
      </c>
      <c r="R822" t="s">
        <v>35</v>
      </c>
      <c r="S822" t="s">
        <v>31</v>
      </c>
      <c r="T822" t="s">
        <v>31</v>
      </c>
      <c r="U822" t="s">
        <v>27</v>
      </c>
      <c r="V822" t="s">
        <v>27</v>
      </c>
      <c r="W822" t="s">
        <v>27</v>
      </c>
      <c r="X822" t="s">
        <v>47</v>
      </c>
      <c r="Y822" t="s">
        <v>5211</v>
      </c>
    </row>
    <row r="823" spans="1:25" x14ac:dyDescent="0.25">
      <c r="A823">
        <v>293438</v>
      </c>
      <c r="B823" t="s">
        <v>5212</v>
      </c>
      <c r="C823" t="s">
        <v>5213</v>
      </c>
      <c r="D823">
        <v>4</v>
      </c>
      <c r="E823" t="s">
        <v>5214</v>
      </c>
      <c r="F823" t="s">
        <v>5215</v>
      </c>
      <c r="G823" t="e">
        <f>-stat</f>
        <v>#NAME?</v>
      </c>
      <c r="H823" t="s">
        <v>2746</v>
      </c>
      <c r="I823" t="s">
        <v>2747</v>
      </c>
      <c r="J823">
        <v>1991</v>
      </c>
      <c r="K823">
        <v>1999</v>
      </c>
      <c r="L823" t="s">
        <v>5216</v>
      </c>
      <c r="M823" t="s">
        <v>5217</v>
      </c>
      <c r="N823" t="s">
        <v>5218</v>
      </c>
      <c r="O823" t="s">
        <v>32</v>
      </c>
      <c r="P823" t="s">
        <v>27</v>
      </c>
      <c r="Q823" t="s">
        <v>27</v>
      </c>
      <c r="R823" t="s">
        <v>28</v>
      </c>
      <c r="S823" t="s">
        <v>27</v>
      </c>
      <c r="T823" t="s">
        <v>31</v>
      </c>
      <c r="U823" t="s">
        <v>27</v>
      </c>
      <c r="V823" t="s">
        <v>27</v>
      </c>
      <c r="W823" t="s">
        <v>27</v>
      </c>
      <c r="X823" t="s">
        <v>580</v>
      </c>
      <c r="Y823" t="s">
        <v>5219</v>
      </c>
    </row>
    <row r="824" spans="1:25" x14ac:dyDescent="0.25">
      <c r="A824">
        <v>438435</v>
      </c>
      <c r="B824" t="s">
        <v>5220</v>
      </c>
      <c r="C824" t="s">
        <v>5221</v>
      </c>
      <c r="D824">
        <v>4</v>
      </c>
      <c r="E824" t="s">
        <v>5222</v>
      </c>
      <c r="F824" t="s">
        <v>5223</v>
      </c>
      <c r="J824">
        <v>2009</v>
      </c>
      <c r="K824">
        <v>2011</v>
      </c>
      <c r="L824" t="s">
        <v>5224</v>
      </c>
      <c r="M824" t="s">
        <v>5225</v>
      </c>
      <c r="O824" t="s">
        <v>26</v>
      </c>
      <c r="P824" t="s">
        <v>31</v>
      </c>
      <c r="Q824" t="s">
        <v>31</v>
      </c>
      <c r="R824" t="s">
        <v>28</v>
      </c>
      <c r="S824" t="s">
        <v>31</v>
      </c>
      <c r="T824" t="s">
        <v>31</v>
      </c>
      <c r="U824" t="s">
        <v>27</v>
      </c>
      <c r="V824" t="s">
        <v>27</v>
      </c>
      <c r="W824" t="s">
        <v>27</v>
      </c>
      <c r="X824" t="s">
        <v>47</v>
      </c>
      <c r="Y824" t="s">
        <v>5226</v>
      </c>
    </row>
    <row r="825" spans="1:25" x14ac:dyDescent="0.25">
      <c r="A825">
        <v>674504</v>
      </c>
      <c r="B825" t="s">
        <v>5227</v>
      </c>
      <c r="C825" t="s">
        <v>5228</v>
      </c>
      <c r="D825">
        <v>4</v>
      </c>
      <c r="F825" t="s">
        <v>3540</v>
      </c>
      <c r="K825">
        <v>1986</v>
      </c>
      <c r="N825" t="s">
        <v>5229</v>
      </c>
      <c r="O825" t="s">
        <v>36</v>
      </c>
      <c r="P825" t="s">
        <v>27</v>
      </c>
      <c r="Q825" t="s">
        <v>27</v>
      </c>
      <c r="R825" t="s">
        <v>37</v>
      </c>
      <c r="S825" t="s">
        <v>27</v>
      </c>
      <c r="T825" t="s">
        <v>27</v>
      </c>
      <c r="U825" t="s">
        <v>31</v>
      </c>
      <c r="V825" t="s">
        <v>27</v>
      </c>
      <c r="W825" t="s">
        <v>27</v>
      </c>
      <c r="X825" t="s">
        <v>47</v>
      </c>
    </row>
    <row r="826" spans="1:25" x14ac:dyDescent="0.25">
      <c r="A826">
        <v>40542</v>
      </c>
      <c r="B826" t="s">
        <v>5230</v>
      </c>
      <c r="C826" t="s">
        <v>5231</v>
      </c>
      <c r="D826">
        <v>4</v>
      </c>
      <c r="F826" t="s">
        <v>266</v>
      </c>
      <c r="K826">
        <v>1998</v>
      </c>
      <c r="L826" t="s">
        <v>1466</v>
      </c>
      <c r="M826" t="s">
        <v>1467</v>
      </c>
      <c r="N826" t="s">
        <v>118</v>
      </c>
      <c r="O826" t="s">
        <v>37</v>
      </c>
      <c r="P826" t="s">
        <v>27</v>
      </c>
      <c r="Q826" t="s">
        <v>27</v>
      </c>
      <c r="R826" t="s">
        <v>28</v>
      </c>
      <c r="S826" t="s">
        <v>27</v>
      </c>
      <c r="T826" t="s">
        <v>27</v>
      </c>
      <c r="U826" t="s">
        <v>31</v>
      </c>
      <c r="V826" t="s">
        <v>27</v>
      </c>
      <c r="W826" t="s">
        <v>27</v>
      </c>
      <c r="X826" t="s">
        <v>47</v>
      </c>
      <c r="Y826" t="s">
        <v>5232</v>
      </c>
    </row>
    <row r="827" spans="1:25" x14ac:dyDescent="0.25">
      <c r="A827">
        <v>1383015</v>
      </c>
      <c r="B827" t="s">
        <v>5233</v>
      </c>
      <c r="C827" t="s">
        <v>5234</v>
      </c>
      <c r="D827">
        <v>4</v>
      </c>
      <c r="F827" t="s">
        <v>4512</v>
      </c>
      <c r="K827">
        <v>1982</v>
      </c>
      <c r="L827" t="s">
        <v>5235</v>
      </c>
      <c r="M827" t="s">
        <v>5236</v>
      </c>
      <c r="N827" t="s">
        <v>5237</v>
      </c>
      <c r="O827" t="s">
        <v>32</v>
      </c>
      <c r="P827" t="s">
        <v>27</v>
      </c>
      <c r="Q827" t="s">
        <v>27</v>
      </c>
      <c r="R827" t="s">
        <v>37</v>
      </c>
      <c r="S827" t="s">
        <v>27</v>
      </c>
      <c r="T827" t="s">
        <v>27</v>
      </c>
      <c r="U827" t="s">
        <v>31</v>
      </c>
      <c r="V827" t="s">
        <v>27</v>
      </c>
      <c r="W827" t="s">
        <v>27</v>
      </c>
      <c r="X827" t="s">
        <v>47</v>
      </c>
    </row>
    <row r="828" spans="1:25" x14ac:dyDescent="0.25">
      <c r="A828">
        <v>227437</v>
      </c>
      <c r="B828" t="s">
        <v>5238</v>
      </c>
      <c r="C828" t="s">
        <v>5239</v>
      </c>
      <c r="D828">
        <v>4</v>
      </c>
      <c r="E828" t="s">
        <v>5240</v>
      </c>
      <c r="F828" t="s">
        <v>5241</v>
      </c>
      <c r="G828" t="e">
        <f>-vaptan</f>
        <v>#NAME?</v>
      </c>
      <c r="H828" t="s">
        <v>945</v>
      </c>
      <c r="I828" t="e">
        <f>-vaptan</f>
        <v>#NAME?</v>
      </c>
      <c r="J828">
        <v>1999</v>
      </c>
      <c r="K828">
        <v>2009</v>
      </c>
      <c r="L828" t="s">
        <v>5242</v>
      </c>
      <c r="M828" t="s">
        <v>5243</v>
      </c>
      <c r="O828" t="s">
        <v>32</v>
      </c>
      <c r="P828" t="s">
        <v>27</v>
      </c>
      <c r="Q828" t="s">
        <v>27</v>
      </c>
      <c r="R828" t="s">
        <v>33</v>
      </c>
      <c r="S828" t="s">
        <v>27</v>
      </c>
      <c r="T828" t="s">
        <v>31</v>
      </c>
      <c r="U828" t="s">
        <v>27</v>
      </c>
      <c r="V828" t="s">
        <v>27</v>
      </c>
      <c r="W828" t="s">
        <v>31</v>
      </c>
      <c r="X828" t="s">
        <v>47</v>
      </c>
      <c r="Y828" t="s">
        <v>5244</v>
      </c>
    </row>
    <row r="829" spans="1:25" x14ac:dyDescent="0.25">
      <c r="A829">
        <v>431141</v>
      </c>
      <c r="B829" t="s">
        <v>5245</v>
      </c>
      <c r="C829" t="s">
        <v>5246</v>
      </c>
      <c r="D829">
        <v>4</v>
      </c>
      <c r="E829" t="s">
        <v>5247</v>
      </c>
      <c r="F829" t="s">
        <v>4330</v>
      </c>
      <c r="J829">
        <v>1962</v>
      </c>
      <c r="K829">
        <v>1968</v>
      </c>
      <c r="L829" t="s">
        <v>5248</v>
      </c>
      <c r="M829" t="s">
        <v>5249</v>
      </c>
      <c r="N829" t="s">
        <v>2232</v>
      </c>
      <c r="O829" t="s">
        <v>32</v>
      </c>
      <c r="P829" t="s">
        <v>31</v>
      </c>
      <c r="Q829" t="s">
        <v>27</v>
      </c>
      <c r="R829" t="s">
        <v>35</v>
      </c>
      <c r="S829" t="s">
        <v>31</v>
      </c>
      <c r="T829" t="s">
        <v>31</v>
      </c>
      <c r="U829" t="s">
        <v>31</v>
      </c>
      <c r="V829" t="s">
        <v>27</v>
      </c>
      <c r="W829" t="s">
        <v>31</v>
      </c>
      <c r="X829" t="s">
        <v>47</v>
      </c>
      <c r="Y829" t="s">
        <v>5250</v>
      </c>
    </row>
    <row r="830" spans="1:25" x14ac:dyDescent="0.25">
      <c r="A830">
        <v>116659</v>
      </c>
      <c r="B830" t="s">
        <v>5251</v>
      </c>
      <c r="C830" t="s">
        <v>5252</v>
      </c>
      <c r="D830">
        <v>4</v>
      </c>
      <c r="F830" t="s">
        <v>285</v>
      </c>
      <c r="O830" t="s">
        <v>32</v>
      </c>
      <c r="P830" t="s">
        <v>27</v>
      </c>
      <c r="Q830" t="s">
        <v>27</v>
      </c>
      <c r="R830" t="s">
        <v>35</v>
      </c>
      <c r="S830" t="s">
        <v>27</v>
      </c>
      <c r="T830" t="s">
        <v>27</v>
      </c>
      <c r="U830" t="s">
        <v>31</v>
      </c>
      <c r="V830" t="s">
        <v>27</v>
      </c>
      <c r="W830" t="s">
        <v>27</v>
      </c>
      <c r="X830" t="s">
        <v>172</v>
      </c>
      <c r="Y830" t="s">
        <v>5253</v>
      </c>
    </row>
    <row r="831" spans="1:25" x14ac:dyDescent="0.25">
      <c r="A831">
        <v>675146</v>
      </c>
      <c r="B831" t="s">
        <v>5254</v>
      </c>
      <c r="C831" t="s">
        <v>5255</v>
      </c>
      <c r="D831">
        <v>4</v>
      </c>
      <c r="E831" t="s">
        <v>5256</v>
      </c>
      <c r="F831" t="s">
        <v>319</v>
      </c>
      <c r="G831" t="s">
        <v>85</v>
      </c>
      <c r="H831" t="s">
        <v>86</v>
      </c>
      <c r="I831" t="s">
        <v>85</v>
      </c>
      <c r="J831">
        <v>1987</v>
      </c>
      <c r="K831">
        <v>1989</v>
      </c>
      <c r="L831" t="s">
        <v>5257</v>
      </c>
      <c r="M831" t="s">
        <v>5258</v>
      </c>
      <c r="N831" t="s">
        <v>84</v>
      </c>
      <c r="O831" t="s">
        <v>26</v>
      </c>
      <c r="P831" t="s">
        <v>27</v>
      </c>
      <c r="Q831" t="s">
        <v>27</v>
      </c>
      <c r="R831" t="s">
        <v>28</v>
      </c>
      <c r="S831" t="s">
        <v>27</v>
      </c>
      <c r="T831" t="s">
        <v>27</v>
      </c>
      <c r="U831" t="s">
        <v>31</v>
      </c>
      <c r="V831" t="s">
        <v>27</v>
      </c>
      <c r="W831" t="s">
        <v>27</v>
      </c>
      <c r="X831" t="s">
        <v>172</v>
      </c>
      <c r="Y831" t="s">
        <v>5259</v>
      </c>
    </row>
    <row r="832" spans="1:25" x14ac:dyDescent="0.25">
      <c r="A832">
        <v>675388</v>
      </c>
      <c r="B832" t="s">
        <v>5261</v>
      </c>
      <c r="C832" t="s">
        <v>5262</v>
      </c>
      <c r="D832">
        <v>4</v>
      </c>
      <c r="E832" t="s">
        <v>5263</v>
      </c>
      <c r="F832" t="s">
        <v>5264</v>
      </c>
      <c r="G832" t="e">
        <f>-ase</f>
        <v>#NAME?</v>
      </c>
      <c r="H832" t="s">
        <v>620</v>
      </c>
      <c r="I832" t="e">
        <f>-ase</f>
        <v>#NAME?</v>
      </c>
      <c r="J832">
        <v>2000</v>
      </c>
      <c r="K832">
        <v>2002</v>
      </c>
      <c r="L832" t="s">
        <v>5265</v>
      </c>
      <c r="M832" t="s">
        <v>5266</v>
      </c>
      <c r="O832" t="s">
        <v>621</v>
      </c>
      <c r="P832" t="s">
        <v>27</v>
      </c>
      <c r="Q832" t="s">
        <v>27</v>
      </c>
      <c r="R832" t="s">
        <v>28</v>
      </c>
      <c r="S832" t="s">
        <v>27</v>
      </c>
      <c r="T832" t="s">
        <v>27</v>
      </c>
      <c r="U832" t="s">
        <v>31</v>
      </c>
      <c r="V832" t="s">
        <v>27</v>
      </c>
      <c r="W832" t="s">
        <v>31</v>
      </c>
      <c r="X832" t="s">
        <v>47</v>
      </c>
    </row>
    <row r="833" spans="1:25" x14ac:dyDescent="0.25">
      <c r="A833">
        <v>675591</v>
      </c>
      <c r="B833" t="s">
        <v>5267</v>
      </c>
      <c r="C833" t="s">
        <v>5268</v>
      </c>
      <c r="D833">
        <v>4</v>
      </c>
      <c r="E833" t="s">
        <v>5269</v>
      </c>
      <c r="F833" t="s">
        <v>5270</v>
      </c>
      <c r="G833" t="s">
        <v>2721</v>
      </c>
      <c r="H833" t="s">
        <v>5271</v>
      </c>
      <c r="I833" t="s">
        <v>2721</v>
      </c>
      <c r="J833">
        <v>1977</v>
      </c>
      <c r="K833">
        <v>1976</v>
      </c>
      <c r="L833" t="s">
        <v>5272</v>
      </c>
      <c r="M833" t="s">
        <v>5273</v>
      </c>
      <c r="N833" t="s">
        <v>5274</v>
      </c>
      <c r="O833" t="s">
        <v>40</v>
      </c>
      <c r="P833" t="s">
        <v>27</v>
      </c>
      <c r="Q833" t="s">
        <v>27</v>
      </c>
      <c r="R833" t="s">
        <v>28</v>
      </c>
      <c r="S833" t="s">
        <v>27</v>
      </c>
      <c r="T833" t="s">
        <v>27</v>
      </c>
      <c r="U833" t="s">
        <v>31</v>
      </c>
      <c r="V833" t="s">
        <v>27</v>
      </c>
      <c r="W833" t="s">
        <v>31</v>
      </c>
      <c r="X833" t="s">
        <v>47</v>
      </c>
    </row>
    <row r="834" spans="1:25" x14ac:dyDescent="0.25">
      <c r="A834">
        <v>16716</v>
      </c>
      <c r="B834" t="s">
        <v>5277</v>
      </c>
      <c r="C834" t="s">
        <v>5278</v>
      </c>
      <c r="D834">
        <v>4</v>
      </c>
      <c r="E834" t="s">
        <v>5279</v>
      </c>
      <c r="F834" t="s">
        <v>3963</v>
      </c>
      <c r="G834" t="e">
        <f>-cillin</f>
        <v>#NAME?</v>
      </c>
      <c r="H834" t="s">
        <v>34</v>
      </c>
      <c r="I834" t="e">
        <f>-cillin</f>
        <v>#NAME?</v>
      </c>
      <c r="J834">
        <v>1962</v>
      </c>
      <c r="K834">
        <v>1982</v>
      </c>
      <c r="L834" t="s">
        <v>5280</v>
      </c>
      <c r="M834" t="s">
        <v>5281</v>
      </c>
      <c r="N834" t="s">
        <v>84</v>
      </c>
      <c r="O834" t="s">
        <v>26</v>
      </c>
      <c r="P834" t="s">
        <v>31</v>
      </c>
      <c r="Q834" t="s">
        <v>27</v>
      </c>
      <c r="R834" t="s">
        <v>28</v>
      </c>
      <c r="S834" t="s">
        <v>27</v>
      </c>
      <c r="T834" t="s">
        <v>27</v>
      </c>
      <c r="U834" t="s">
        <v>31</v>
      </c>
      <c r="V834" t="s">
        <v>27</v>
      </c>
      <c r="W834" t="s">
        <v>27</v>
      </c>
      <c r="X834" t="s">
        <v>172</v>
      </c>
      <c r="Y834" t="s">
        <v>5282</v>
      </c>
    </row>
    <row r="835" spans="1:25" x14ac:dyDescent="0.25">
      <c r="A835">
        <v>675148</v>
      </c>
      <c r="B835" t="s">
        <v>5283</v>
      </c>
      <c r="C835" t="s">
        <v>5284</v>
      </c>
      <c r="D835">
        <v>4</v>
      </c>
      <c r="E835" t="s">
        <v>5285</v>
      </c>
      <c r="F835" t="s">
        <v>5286</v>
      </c>
      <c r="G835" t="e">
        <f>-oxacin</f>
        <v>#NAME?</v>
      </c>
      <c r="H835" t="s">
        <v>378</v>
      </c>
      <c r="I835" t="e">
        <f>-oxacin</f>
        <v>#NAME?</v>
      </c>
      <c r="J835">
        <v>1996</v>
      </c>
      <c r="K835">
        <v>1997</v>
      </c>
      <c r="N835" t="s">
        <v>84</v>
      </c>
      <c r="O835" t="s">
        <v>32</v>
      </c>
      <c r="P835" t="s">
        <v>27</v>
      </c>
      <c r="Q835" t="s">
        <v>27</v>
      </c>
      <c r="R835" t="s">
        <v>28</v>
      </c>
      <c r="S835" t="s">
        <v>31</v>
      </c>
      <c r="T835" t="s">
        <v>27</v>
      </c>
      <c r="U835" t="s">
        <v>31</v>
      </c>
      <c r="V835" t="s">
        <v>27</v>
      </c>
      <c r="W835" t="s">
        <v>27</v>
      </c>
      <c r="X835" t="s">
        <v>172</v>
      </c>
      <c r="Y835" t="s">
        <v>5287</v>
      </c>
    </row>
    <row r="836" spans="1:25" x14ac:dyDescent="0.25">
      <c r="A836">
        <v>675087</v>
      </c>
      <c r="B836" t="s">
        <v>5288</v>
      </c>
      <c r="C836" t="s">
        <v>5289</v>
      </c>
      <c r="D836">
        <v>4</v>
      </c>
      <c r="F836" t="s">
        <v>4681</v>
      </c>
      <c r="K836">
        <v>2006</v>
      </c>
      <c r="N836" t="s">
        <v>3020</v>
      </c>
      <c r="O836" t="s">
        <v>36</v>
      </c>
      <c r="P836" t="s">
        <v>27</v>
      </c>
      <c r="Q836" t="s">
        <v>27</v>
      </c>
      <c r="R836" t="s">
        <v>35</v>
      </c>
      <c r="S836" t="s">
        <v>27</v>
      </c>
      <c r="T836" t="s">
        <v>27</v>
      </c>
      <c r="U836" t="s">
        <v>27</v>
      </c>
      <c r="V836" t="s">
        <v>31</v>
      </c>
      <c r="W836" t="s">
        <v>27</v>
      </c>
      <c r="X836" t="s">
        <v>580</v>
      </c>
    </row>
    <row r="837" spans="1:25" x14ac:dyDescent="0.25">
      <c r="A837">
        <v>674920</v>
      </c>
      <c r="B837" t="s">
        <v>5290</v>
      </c>
      <c r="C837" t="s">
        <v>5291</v>
      </c>
      <c r="D837">
        <v>4</v>
      </c>
      <c r="E837" t="s">
        <v>5292</v>
      </c>
      <c r="F837" t="s">
        <v>353</v>
      </c>
      <c r="G837" t="e">
        <f>-steride</f>
        <v>#NAME?</v>
      </c>
      <c r="H837" t="s">
        <v>1013</v>
      </c>
      <c r="I837" t="e">
        <f>-steride</f>
        <v>#NAME?</v>
      </c>
      <c r="J837">
        <v>1997</v>
      </c>
      <c r="K837">
        <v>2001</v>
      </c>
      <c r="L837" t="s">
        <v>5293</v>
      </c>
      <c r="M837" t="s">
        <v>5294</v>
      </c>
      <c r="O837" t="s">
        <v>26</v>
      </c>
      <c r="P837" t="s">
        <v>27</v>
      </c>
      <c r="Q837" t="s">
        <v>27</v>
      </c>
      <c r="R837" t="s">
        <v>28</v>
      </c>
      <c r="S837" t="s">
        <v>27</v>
      </c>
      <c r="T837" t="s">
        <v>31</v>
      </c>
      <c r="U837" t="s">
        <v>27</v>
      </c>
      <c r="V837" t="s">
        <v>27</v>
      </c>
      <c r="W837" t="s">
        <v>27</v>
      </c>
      <c r="X837" t="s">
        <v>47</v>
      </c>
      <c r="Y837" t="s">
        <v>5295</v>
      </c>
    </row>
    <row r="838" spans="1:25" x14ac:dyDescent="0.25">
      <c r="A838">
        <v>111185</v>
      </c>
      <c r="B838" t="s">
        <v>5296</v>
      </c>
      <c r="C838" t="s">
        <v>5297</v>
      </c>
      <c r="D838">
        <v>4</v>
      </c>
      <c r="E838" t="s">
        <v>5298</v>
      </c>
      <c r="F838" t="s">
        <v>5299</v>
      </c>
      <c r="J838">
        <v>1985</v>
      </c>
      <c r="K838">
        <v>1995</v>
      </c>
      <c r="L838" t="s">
        <v>5300</v>
      </c>
      <c r="M838" t="s">
        <v>5301</v>
      </c>
      <c r="N838" t="s">
        <v>355</v>
      </c>
      <c r="O838" t="s">
        <v>32</v>
      </c>
      <c r="P838" t="s">
        <v>31</v>
      </c>
      <c r="Q838" t="s">
        <v>27</v>
      </c>
      <c r="R838" t="s">
        <v>33</v>
      </c>
      <c r="S838" t="s">
        <v>31</v>
      </c>
      <c r="T838" t="s">
        <v>31</v>
      </c>
      <c r="U838" t="s">
        <v>27</v>
      </c>
      <c r="V838" t="s">
        <v>27</v>
      </c>
      <c r="W838" t="s">
        <v>27</v>
      </c>
      <c r="X838" t="s">
        <v>580</v>
      </c>
      <c r="Y838" t="s">
        <v>5302</v>
      </c>
    </row>
    <row r="839" spans="1:25" x14ac:dyDescent="0.25">
      <c r="A839">
        <v>1216</v>
      </c>
      <c r="B839" t="s">
        <v>5303</v>
      </c>
      <c r="C839" t="s">
        <v>5304</v>
      </c>
      <c r="D839">
        <v>4</v>
      </c>
      <c r="E839" t="s">
        <v>5305</v>
      </c>
      <c r="F839" t="s">
        <v>5306</v>
      </c>
      <c r="G839" t="e">
        <f>-prim</f>
        <v>#NAME?</v>
      </c>
      <c r="H839" t="s">
        <v>532</v>
      </c>
      <c r="I839" t="e">
        <f>-prim</f>
        <v>#NAME?</v>
      </c>
      <c r="J839">
        <v>1964</v>
      </c>
      <c r="K839">
        <v>1973</v>
      </c>
      <c r="L839" t="s">
        <v>5307</v>
      </c>
      <c r="M839" t="s">
        <v>5308</v>
      </c>
      <c r="N839" t="s">
        <v>84</v>
      </c>
      <c r="O839" t="s">
        <v>32</v>
      </c>
      <c r="P839" t="s">
        <v>31</v>
      </c>
      <c r="Q839" t="s">
        <v>27</v>
      </c>
      <c r="R839" t="s">
        <v>35</v>
      </c>
      <c r="S839" t="s">
        <v>27</v>
      </c>
      <c r="T839" t="s">
        <v>31</v>
      </c>
      <c r="U839" t="s">
        <v>31</v>
      </c>
      <c r="V839" t="s">
        <v>31</v>
      </c>
      <c r="W839" t="s">
        <v>27</v>
      </c>
      <c r="X839" t="s">
        <v>47</v>
      </c>
      <c r="Y839" t="s">
        <v>5309</v>
      </c>
    </row>
    <row r="840" spans="1:25" x14ac:dyDescent="0.25">
      <c r="A840">
        <v>675207</v>
      </c>
      <c r="B840" t="s">
        <v>5310</v>
      </c>
      <c r="C840" t="s">
        <v>5311</v>
      </c>
      <c r="D840">
        <v>4</v>
      </c>
      <c r="F840" t="s">
        <v>5312</v>
      </c>
      <c r="K840">
        <v>1974</v>
      </c>
      <c r="N840" t="s">
        <v>490</v>
      </c>
      <c r="O840" t="s">
        <v>32</v>
      </c>
      <c r="P840" t="s">
        <v>31</v>
      </c>
      <c r="Q840" t="s">
        <v>27</v>
      </c>
      <c r="R840" t="s">
        <v>35</v>
      </c>
      <c r="S840" t="s">
        <v>27</v>
      </c>
      <c r="T840" t="s">
        <v>31</v>
      </c>
      <c r="U840" t="s">
        <v>31</v>
      </c>
      <c r="V840" t="s">
        <v>27</v>
      </c>
      <c r="W840" t="s">
        <v>27</v>
      </c>
      <c r="X840" t="s">
        <v>47</v>
      </c>
      <c r="Y840" t="s">
        <v>5313</v>
      </c>
    </row>
    <row r="841" spans="1:25" x14ac:dyDescent="0.25">
      <c r="A841">
        <v>3854</v>
      </c>
      <c r="B841" t="s">
        <v>5314</v>
      </c>
      <c r="C841" t="s">
        <v>5315</v>
      </c>
      <c r="D841">
        <v>4</v>
      </c>
      <c r="F841" t="s">
        <v>5316</v>
      </c>
      <c r="K841">
        <v>2004</v>
      </c>
      <c r="L841" t="s">
        <v>5317</v>
      </c>
      <c r="M841" t="s">
        <v>5318</v>
      </c>
      <c r="N841" t="s">
        <v>5319</v>
      </c>
      <c r="O841" t="s">
        <v>26</v>
      </c>
      <c r="P841" t="s">
        <v>31</v>
      </c>
      <c r="Q841" t="s">
        <v>27</v>
      </c>
      <c r="R841" t="s">
        <v>28</v>
      </c>
      <c r="S841" t="s">
        <v>27</v>
      </c>
      <c r="T841" t="s">
        <v>27</v>
      </c>
      <c r="U841" t="s">
        <v>31</v>
      </c>
      <c r="V841" t="s">
        <v>27</v>
      </c>
      <c r="W841" t="s">
        <v>27</v>
      </c>
      <c r="X841" t="s">
        <v>47</v>
      </c>
      <c r="Y841" t="s">
        <v>5320</v>
      </c>
    </row>
    <row r="842" spans="1:25" x14ac:dyDescent="0.25">
      <c r="A842">
        <v>675026</v>
      </c>
      <c r="B842" t="s">
        <v>5321</v>
      </c>
      <c r="C842" t="s">
        <v>5322</v>
      </c>
      <c r="D842">
        <v>4</v>
      </c>
      <c r="F842" t="s">
        <v>1108</v>
      </c>
      <c r="G842" t="s">
        <v>48</v>
      </c>
      <c r="H842" t="s">
        <v>49</v>
      </c>
      <c r="I842" t="s">
        <v>48</v>
      </c>
      <c r="J842">
        <v>1989</v>
      </c>
      <c r="K842">
        <v>1995</v>
      </c>
      <c r="L842" t="s">
        <v>5323</v>
      </c>
      <c r="M842" t="s">
        <v>5324</v>
      </c>
      <c r="N842" t="s">
        <v>1829</v>
      </c>
      <c r="O842" t="s">
        <v>32</v>
      </c>
      <c r="P842" t="s">
        <v>27</v>
      </c>
      <c r="Q842" t="s">
        <v>27</v>
      </c>
      <c r="R842" t="s">
        <v>33</v>
      </c>
      <c r="S842" t="s">
        <v>27</v>
      </c>
      <c r="T842" t="s">
        <v>27</v>
      </c>
      <c r="U842" t="s">
        <v>31</v>
      </c>
      <c r="V842" t="s">
        <v>27</v>
      </c>
      <c r="W842" t="s">
        <v>27</v>
      </c>
      <c r="X842" t="s">
        <v>47</v>
      </c>
      <c r="Y842" t="s">
        <v>5325</v>
      </c>
    </row>
    <row r="843" spans="1:25" x14ac:dyDescent="0.25">
      <c r="A843">
        <v>62111</v>
      </c>
      <c r="B843" t="s">
        <v>5326</v>
      </c>
      <c r="C843" t="s">
        <v>5327</v>
      </c>
      <c r="D843">
        <v>4</v>
      </c>
      <c r="E843" t="s">
        <v>5328</v>
      </c>
      <c r="F843" t="s">
        <v>727</v>
      </c>
      <c r="G843" t="e">
        <f>-tinib</f>
        <v>#NAME?</v>
      </c>
      <c r="H843" t="s">
        <v>354</v>
      </c>
      <c r="I843" t="e">
        <f>-tinib</f>
        <v>#NAME?</v>
      </c>
      <c r="J843">
        <v>2005</v>
      </c>
      <c r="K843">
        <v>2010</v>
      </c>
      <c r="L843" t="s">
        <v>5329</v>
      </c>
      <c r="M843" t="s">
        <v>5330</v>
      </c>
      <c r="O843" t="s">
        <v>32</v>
      </c>
      <c r="P843" t="s">
        <v>27</v>
      </c>
      <c r="Q843" t="s">
        <v>27</v>
      </c>
      <c r="R843" t="s">
        <v>35</v>
      </c>
      <c r="S843" t="s">
        <v>27</v>
      </c>
      <c r="T843" t="s">
        <v>31</v>
      </c>
      <c r="U843" t="s">
        <v>27</v>
      </c>
      <c r="V843" t="s">
        <v>27</v>
      </c>
      <c r="W843" t="s">
        <v>27</v>
      </c>
      <c r="X843" t="s">
        <v>47</v>
      </c>
      <c r="Y843" t="s">
        <v>5331</v>
      </c>
    </row>
    <row r="844" spans="1:25" x14ac:dyDescent="0.25">
      <c r="A844">
        <v>125294</v>
      </c>
      <c r="B844" t="s">
        <v>5332</v>
      </c>
      <c r="C844" t="s">
        <v>5333</v>
      </c>
      <c r="D844">
        <v>4</v>
      </c>
      <c r="F844" t="s">
        <v>5334</v>
      </c>
      <c r="G844" t="s">
        <v>232</v>
      </c>
      <c r="H844" t="s">
        <v>233</v>
      </c>
      <c r="I844" t="s">
        <v>232</v>
      </c>
      <c r="K844">
        <v>1999</v>
      </c>
      <c r="L844" t="s">
        <v>5335</v>
      </c>
      <c r="M844" t="s">
        <v>5336</v>
      </c>
      <c r="N844" t="s">
        <v>5337</v>
      </c>
      <c r="O844" t="s">
        <v>26</v>
      </c>
      <c r="P844" t="s">
        <v>27</v>
      </c>
      <c r="Q844" t="s">
        <v>27</v>
      </c>
      <c r="R844" t="s">
        <v>28</v>
      </c>
      <c r="S844" t="s">
        <v>27</v>
      </c>
      <c r="T844" t="s">
        <v>31</v>
      </c>
      <c r="U844" t="s">
        <v>31</v>
      </c>
      <c r="V844" t="s">
        <v>27</v>
      </c>
      <c r="W844" t="s">
        <v>27</v>
      </c>
      <c r="X844" t="s">
        <v>47</v>
      </c>
      <c r="Y844" t="s">
        <v>5338</v>
      </c>
    </row>
    <row r="845" spans="1:25" x14ac:dyDescent="0.25">
      <c r="A845">
        <v>430124</v>
      </c>
      <c r="B845" t="s">
        <v>5339</v>
      </c>
      <c r="C845" t="s">
        <v>5340</v>
      </c>
      <c r="D845">
        <v>4</v>
      </c>
      <c r="F845" t="s">
        <v>5341</v>
      </c>
      <c r="G845" t="s">
        <v>232</v>
      </c>
      <c r="H845" t="s">
        <v>233</v>
      </c>
      <c r="I845" t="s">
        <v>232</v>
      </c>
      <c r="K845">
        <v>1941</v>
      </c>
      <c r="L845" t="s">
        <v>5342</v>
      </c>
      <c r="M845" t="s">
        <v>5343</v>
      </c>
      <c r="N845" t="s">
        <v>5337</v>
      </c>
      <c r="O845" t="s">
        <v>26</v>
      </c>
      <c r="P845" t="s">
        <v>27</v>
      </c>
      <c r="Q845" t="s">
        <v>27</v>
      </c>
      <c r="R845" t="s">
        <v>28</v>
      </c>
      <c r="S845" t="s">
        <v>27</v>
      </c>
      <c r="T845" t="s">
        <v>31</v>
      </c>
      <c r="U845" t="s">
        <v>31</v>
      </c>
      <c r="V845" t="s">
        <v>27</v>
      </c>
      <c r="W845" t="s">
        <v>27</v>
      </c>
      <c r="X845" t="s">
        <v>47</v>
      </c>
      <c r="Y845" t="s">
        <v>5344</v>
      </c>
    </row>
    <row r="846" spans="1:25" x14ac:dyDescent="0.25">
      <c r="A846">
        <v>674698</v>
      </c>
      <c r="B846" t="s">
        <v>5345</v>
      </c>
      <c r="C846" t="s">
        <v>5346</v>
      </c>
      <c r="D846">
        <v>4</v>
      </c>
      <c r="E846" t="s">
        <v>5347</v>
      </c>
      <c r="F846" t="s">
        <v>748</v>
      </c>
      <c r="G846" t="e">
        <f>-ium</f>
        <v>#NAME?</v>
      </c>
      <c r="H846" t="s">
        <v>67</v>
      </c>
      <c r="I846" t="e">
        <f>-ium</f>
        <v>#NAME?</v>
      </c>
      <c r="J846">
        <v>1994</v>
      </c>
      <c r="K846">
        <v>1985</v>
      </c>
      <c r="N846" t="s">
        <v>623</v>
      </c>
      <c r="O846" t="s">
        <v>32</v>
      </c>
      <c r="P846" t="s">
        <v>27</v>
      </c>
      <c r="Q846" t="s">
        <v>27</v>
      </c>
      <c r="R846" t="s">
        <v>37</v>
      </c>
      <c r="S846" t="s">
        <v>27</v>
      </c>
      <c r="T846" t="s">
        <v>27</v>
      </c>
      <c r="U846" t="s">
        <v>27</v>
      </c>
      <c r="V846" t="s">
        <v>31</v>
      </c>
      <c r="W846" t="s">
        <v>27</v>
      </c>
      <c r="X846" t="s">
        <v>47</v>
      </c>
      <c r="Y846" t="s">
        <v>5348</v>
      </c>
    </row>
    <row r="847" spans="1:25" x14ac:dyDescent="0.25">
      <c r="A847">
        <v>366278</v>
      </c>
      <c r="B847" t="s">
        <v>5349</v>
      </c>
      <c r="C847" t="s">
        <v>5350</v>
      </c>
      <c r="D847">
        <v>4</v>
      </c>
      <c r="E847" t="s">
        <v>5351</v>
      </c>
      <c r="F847" t="s">
        <v>5352</v>
      </c>
      <c r="G847" t="e">
        <f>-zolamide</f>
        <v>#NAME?</v>
      </c>
      <c r="H847" t="s">
        <v>472</v>
      </c>
      <c r="I847" t="e">
        <f>-zolamide</f>
        <v>#NAME?</v>
      </c>
      <c r="J847">
        <v>1997</v>
      </c>
      <c r="K847">
        <v>1998</v>
      </c>
      <c r="L847" t="s">
        <v>5353</v>
      </c>
      <c r="M847" t="s">
        <v>5354</v>
      </c>
      <c r="N847" t="s">
        <v>1827</v>
      </c>
      <c r="O847" t="s">
        <v>32</v>
      </c>
      <c r="P847" t="s">
        <v>31</v>
      </c>
      <c r="Q847" t="s">
        <v>27</v>
      </c>
      <c r="R847" t="s">
        <v>28</v>
      </c>
      <c r="S847" t="s">
        <v>27</v>
      </c>
      <c r="T847" t="s">
        <v>27</v>
      </c>
      <c r="U847" t="s">
        <v>27</v>
      </c>
      <c r="V847" t="s">
        <v>31</v>
      </c>
      <c r="W847" t="s">
        <v>27</v>
      </c>
      <c r="X847" t="s">
        <v>47</v>
      </c>
      <c r="Y847" t="s">
        <v>5355</v>
      </c>
    </row>
    <row r="848" spans="1:25" x14ac:dyDescent="0.25">
      <c r="A848">
        <v>83838</v>
      </c>
      <c r="B848" t="s">
        <v>5356</v>
      </c>
      <c r="C848" t="s">
        <v>5357</v>
      </c>
      <c r="D848">
        <v>4</v>
      </c>
      <c r="E848" t="s">
        <v>5358</v>
      </c>
      <c r="F848" t="s">
        <v>5359</v>
      </c>
      <c r="J848">
        <v>1996</v>
      </c>
      <c r="K848">
        <v>2001</v>
      </c>
      <c r="L848" t="s">
        <v>5360</v>
      </c>
      <c r="M848" t="s">
        <v>5361</v>
      </c>
      <c r="N848" t="s">
        <v>5362</v>
      </c>
      <c r="O848" t="s">
        <v>32</v>
      </c>
      <c r="P848" t="s">
        <v>31</v>
      </c>
      <c r="Q848" t="s">
        <v>27</v>
      </c>
      <c r="R848" t="s">
        <v>35</v>
      </c>
      <c r="S848" t="s">
        <v>27</v>
      </c>
      <c r="T848" t="s">
        <v>27</v>
      </c>
      <c r="U848" t="s">
        <v>31</v>
      </c>
      <c r="V848" t="s">
        <v>27</v>
      </c>
      <c r="W848" t="s">
        <v>27</v>
      </c>
      <c r="X848" t="s">
        <v>47</v>
      </c>
      <c r="Y848" t="s">
        <v>5363</v>
      </c>
    </row>
    <row r="849" spans="1:25" x14ac:dyDescent="0.25">
      <c r="A849">
        <v>675063</v>
      </c>
      <c r="B849" t="s">
        <v>5364</v>
      </c>
      <c r="C849" t="s">
        <v>5365</v>
      </c>
      <c r="D849">
        <v>4</v>
      </c>
      <c r="E849" t="s">
        <v>5366</v>
      </c>
      <c r="F849" t="s">
        <v>5367</v>
      </c>
      <c r="G849" t="e">
        <f>-arabine</f>
        <v>#NAME?</v>
      </c>
      <c r="H849" t="s">
        <v>987</v>
      </c>
      <c r="I849" t="e">
        <f>-arabine</f>
        <v>#NAME?</v>
      </c>
      <c r="J849">
        <v>1997</v>
      </c>
      <c r="K849">
        <v>2005</v>
      </c>
      <c r="L849" t="s">
        <v>5368</v>
      </c>
      <c r="M849" t="s">
        <v>5369</v>
      </c>
      <c r="N849" t="s">
        <v>167</v>
      </c>
      <c r="O849" t="s">
        <v>26</v>
      </c>
      <c r="P849" t="s">
        <v>31</v>
      </c>
      <c r="Q849" t="s">
        <v>27</v>
      </c>
      <c r="R849" t="s">
        <v>28</v>
      </c>
      <c r="S849" t="s">
        <v>31</v>
      </c>
      <c r="T849" t="s">
        <v>27</v>
      </c>
      <c r="U849" t="s">
        <v>31</v>
      </c>
      <c r="V849" t="s">
        <v>27</v>
      </c>
      <c r="W849" t="s">
        <v>31</v>
      </c>
      <c r="X849" t="s">
        <v>47</v>
      </c>
      <c r="Y849" t="s">
        <v>5370</v>
      </c>
    </row>
    <row r="850" spans="1:25" x14ac:dyDescent="0.25">
      <c r="A850">
        <v>127845</v>
      </c>
      <c r="B850" t="s">
        <v>5371</v>
      </c>
      <c r="C850" t="s">
        <v>5372</v>
      </c>
      <c r="D850">
        <v>4</v>
      </c>
      <c r="F850" t="s">
        <v>5373</v>
      </c>
      <c r="K850">
        <v>2000</v>
      </c>
      <c r="O850" t="s">
        <v>32</v>
      </c>
      <c r="P850" t="s">
        <v>27</v>
      </c>
      <c r="Q850" t="s">
        <v>27</v>
      </c>
      <c r="R850" t="s">
        <v>28</v>
      </c>
      <c r="S850" t="s">
        <v>31</v>
      </c>
      <c r="T850" t="s">
        <v>27</v>
      </c>
      <c r="U850" t="s">
        <v>31</v>
      </c>
      <c r="V850" t="s">
        <v>27</v>
      </c>
      <c r="W850" t="s">
        <v>27</v>
      </c>
      <c r="X850" t="s">
        <v>47</v>
      </c>
      <c r="Y850" t="s">
        <v>5374</v>
      </c>
    </row>
    <row r="851" spans="1:25" x14ac:dyDescent="0.25">
      <c r="A851">
        <v>674394</v>
      </c>
      <c r="B851" t="s">
        <v>5375</v>
      </c>
      <c r="C851" t="s">
        <v>5376</v>
      </c>
      <c r="D851">
        <v>4</v>
      </c>
      <c r="F851" t="s">
        <v>266</v>
      </c>
      <c r="O851" t="s">
        <v>32</v>
      </c>
      <c r="P851" t="s">
        <v>27</v>
      </c>
      <c r="Q851" t="s">
        <v>27</v>
      </c>
      <c r="R851" t="s">
        <v>37</v>
      </c>
      <c r="S851" t="s">
        <v>27</v>
      </c>
      <c r="T851" t="s">
        <v>27</v>
      </c>
      <c r="U851" t="s">
        <v>31</v>
      </c>
      <c r="V851" t="s">
        <v>27</v>
      </c>
      <c r="W851" t="s">
        <v>27</v>
      </c>
      <c r="X851" t="s">
        <v>172</v>
      </c>
    </row>
    <row r="852" spans="1:25" x14ac:dyDescent="0.25">
      <c r="A852">
        <v>675701</v>
      </c>
      <c r="B852" t="s">
        <v>5377</v>
      </c>
      <c r="C852" t="s">
        <v>5378</v>
      </c>
      <c r="D852">
        <v>4</v>
      </c>
      <c r="E852" t="s">
        <v>5379</v>
      </c>
      <c r="F852" t="s">
        <v>1034</v>
      </c>
      <c r="G852" t="e">
        <f>-denoson</f>
        <v>#NAME?</v>
      </c>
      <c r="H852" t="s">
        <v>864</v>
      </c>
      <c r="I852" t="e">
        <f>-denoson</f>
        <v>#NAME?</v>
      </c>
      <c r="J852">
        <v>2004</v>
      </c>
      <c r="K852">
        <v>2008</v>
      </c>
      <c r="L852" t="s">
        <v>5380</v>
      </c>
      <c r="M852" t="s">
        <v>5381</v>
      </c>
      <c r="O852" t="s">
        <v>26</v>
      </c>
      <c r="P852" t="s">
        <v>31</v>
      </c>
      <c r="Q852" t="s">
        <v>27</v>
      </c>
      <c r="R852" t="s">
        <v>33</v>
      </c>
      <c r="S852" t="s">
        <v>27</v>
      </c>
      <c r="T852" t="s">
        <v>27</v>
      </c>
      <c r="U852" t="s">
        <v>31</v>
      </c>
      <c r="V852" t="s">
        <v>27</v>
      </c>
      <c r="W852" t="s">
        <v>27</v>
      </c>
      <c r="X852" t="s">
        <v>47</v>
      </c>
      <c r="Y852" t="s">
        <v>5382</v>
      </c>
    </row>
    <row r="853" spans="1:25" x14ac:dyDescent="0.25">
      <c r="A853">
        <v>406787</v>
      </c>
      <c r="B853" t="s">
        <v>5383</v>
      </c>
      <c r="C853" t="s">
        <v>5384</v>
      </c>
      <c r="D853">
        <v>4</v>
      </c>
      <c r="E853" t="s">
        <v>5385</v>
      </c>
      <c r="F853" t="s">
        <v>5386</v>
      </c>
      <c r="G853" t="e">
        <f>-bendazole</f>
        <v>#NAME?</v>
      </c>
      <c r="H853" t="s">
        <v>214</v>
      </c>
      <c r="I853" t="e">
        <f>-bendazole</f>
        <v>#NAME?</v>
      </c>
      <c r="J853">
        <v>1976</v>
      </c>
      <c r="K853">
        <v>1996</v>
      </c>
      <c r="L853" t="s">
        <v>5387</v>
      </c>
      <c r="M853" t="s">
        <v>5388</v>
      </c>
      <c r="N853" t="s">
        <v>215</v>
      </c>
      <c r="O853" t="s">
        <v>32</v>
      </c>
      <c r="P853" t="s">
        <v>31</v>
      </c>
      <c r="Q853" t="s">
        <v>27</v>
      </c>
      <c r="R853" t="s">
        <v>35</v>
      </c>
      <c r="S853" t="s">
        <v>27</v>
      </c>
      <c r="T853" t="s">
        <v>31</v>
      </c>
      <c r="U853" t="s">
        <v>27</v>
      </c>
      <c r="V853" t="s">
        <v>27</v>
      </c>
      <c r="W853" t="s">
        <v>27</v>
      </c>
      <c r="X853" t="s">
        <v>47</v>
      </c>
      <c r="Y853" t="s">
        <v>5389</v>
      </c>
    </row>
    <row r="854" spans="1:25" x14ac:dyDescent="0.25">
      <c r="A854">
        <v>675511</v>
      </c>
      <c r="B854" t="s">
        <v>5390</v>
      </c>
      <c r="C854" t="s">
        <v>5391</v>
      </c>
      <c r="D854">
        <v>4</v>
      </c>
      <c r="F854" t="s">
        <v>5392</v>
      </c>
      <c r="N854" t="s">
        <v>3750</v>
      </c>
      <c r="O854" t="s">
        <v>37</v>
      </c>
      <c r="P854" t="s">
        <v>27</v>
      </c>
      <c r="Q854" t="s">
        <v>27</v>
      </c>
      <c r="R854" t="s">
        <v>28</v>
      </c>
      <c r="S854" t="s">
        <v>27</v>
      </c>
      <c r="T854" t="s">
        <v>27</v>
      </c>
      <c r="U854" t="s">
        <v>31</v>
      </c>
      <c r="V854" t="s">
        <v>27</v>
      </c>
      <c r="W854" t="s">
        <v>27</v>
      </c>
      <c r="X854" t="s">
        <v>47</v>
      </c>
    </row>
    <row r="855" spans="1:25" x14ac:dyDescent="0.25">
      <c r="A855">
        <v>674441</v>
      </c>
      <c r="B855" t="s">
        <v>5393</v>
      </c>
      <c r="C855" t="s">
        <v>5394</v>
      </c>
      <c r="D855">
        <v>4</v>
      </c>
      <c r="E855" t="s">
        <v>5395</v>
      </c>
      <c r="F855" t="s">
        <v>977</v>
      </c>
      <c r="G855" t="e">
        <f>-relix</f>
        <v>#NAME?</v>
      </c>
      <c r="H855" t="s">
        <v>894</v>
      </c>
      <c r="I855" t="e">
        <f>-relix</f>
        <v>#NAME?</v>
      </c>
      <c r="J855">
        <v>2000</v>
      </c>
      <c r="K855">
        <v>2000</v>
      </c>
      <c r="L855" t="s">
        <v>5396</v>
      </c>
      <c r="M855" t="s">
        <v>5397</v>
      </c>
      <c r="O855" t="s">
        <v>40</v>
      </c>
      <c r="P855" t="s">
        <v>27</v>
      </c>
      <c r="Q855" t="s">
        <v>27</v>
      </c>
      <c r="R855" t="s">
        <v>28</v>
      </c>
      <c r="S855" t="s">
        <v>27</v>
      </c>
      <c r="T855" t="s">
        <v>27</v>
      </c>
      <c r="U855" t="s">
        <v>31</v>
      </c>
      <c r="V855" t="s">
        <v>27</v>
      </c>
      <c r="W855" t="s">
        <v>27</v>
      </c>
      <c r="X855" t="s">
        <v>47</v>
      </c>
      <c r="Y855" t="s">
        <v>5398</v>
      </c>
    </row>
    <row r="856" spans="1:25" x14ac:dyDescent="0.25">
      <c r="A856">
        <v>1449219</v>
      </c>
      <c r="B856" t="s">
        <v>5400</v>
      </c>
      <c r="C856" t="s">
        <v>5401</v>
      </c>
      <c r="D856">
        <v>4</v>
      </c>
      <c r="E856" t="s">
        <v>5402</v>
      </c>
      <c r="F856" t="s">
        <v>5403</v>
      </c>
      <c r="G856" t="s">
        <v>2662</v>
      </c>
      <c r="H856" t="s">
        <v>2663</v>
      </c>
      <c r="I856" t="s">
        <v>2662</v>
      </c>
      <c r="J856">
        <v>2012</v>
      </c>
      <c r="K856">
        <v>2013</v>
      </c>
      <c r="O856" t="s">
        <v>32</v>
      </c>
      <c r="P856" t="s">
        <v>27</v>
      </c>
      <c r="Q856" t="s">
        <v>27</v>
      </c>
      <c r="R856" t="s">
        <v>37</v>
      </c>
      <c r="S856" t="s">
        <v>27</v>
      </c>
      <c r="T856" t="s">
        <v>27</v>
      </c>
      <c r="U856" t="s">
        <v>31</v>
      </c>
      <c r="V856" t="s">
        <v>27</v>
      </c>
      <c r="W856" t="s">
        <v>31</v>
      </c>
      <c r="X856" t="s">
        <v>47</v>
      </c>
    </row>
    <row r="857" spans="1:25" x14ac:dyDescent="0.25">
      <c r="A857">
        <v>674506</v>
      </c>
      <c r="B857" t="s">
        <v>5404</v>
      </c>
      <c r="C857" t="s">
        <v>5405</v>
      </c>
      <c r="D857">
        <v>4</v>
      </c>
      <c r="E857" t="s">
        <v>5406</v>
      </c>
      <c r="F857" t="s">
        <v>2343</v>
      </c>
      <c r="G857" t="s">
        <v>48</v>
      </c>
      <c r="H857" t="s">
        <v>49</v>
      </c>
      <c r="I857" t="s">
        <v>48</v>
      </c>
      <c r="J857">
        <v>1984</v>
      </c>
      <c r="K857">
        <v>1989</v>
      </c>
      <c r="L857" t="s">
        <v>5407</v>
      </c>
      <c r="M857" t="s">
        <v>5408</v>
      </c>
      <c r="N857" t="s">
        <v>53</v>
      </c>
      <c r="O857" t="s">
        <v>37</v>
      </c>
      <c r="P857" t="s">
        <v>27</v>
      </c>
      <c r="Q857" t="s">
        <v>27</v>
      </c>
      <c r="R857" t="s">
        <v>33</v>
      </c>
      <c r="S857" t="s">
        <v>27</v>
      </c>
      <c r="T857" t="s">
        <v>27</v>
      </c>
      <c r="U857" t="s">
        <v>31</v>
      </c>
      <c r="V857" t="s">
        <v>27</v>
      </c>
      <c r="W857" t="s">
        <v>27</v>
      </c>
      <c r="X857" t="s">
        <v>172</v>
      </c>
      <c r="Y857" t="s">
        <v>5409</v>
      </c>
    </row>
    <row r="858" spans="1:25" x14ac:dyDescent="0.25">
      <c r="A858">
        <v>675380</v>
      </c>
      <c r="B858" t="s">
        <v>5410</v>
      </c>
      <c r="C858" t="s">
        <v>5411</v>
      </c>
      <c r="D858">
        <v>4</v>
      </c>
      <c r="F858" t="s">
        <v>2028</v>
      </c>
      <c r="G858" t="e">
        <f>-ase</f>
        <v>#NAME?</v>
      </c>
      <c r="H858" t="s">
        <v>620</v>
      </c>
      <c r="I858" t="e">
        <f>-ase</f>
        <v>#NAME?</v>
      </c>
      <c r="K858">
        <v>1996</v>
      </c>
      <c r="L858" t="s">
        <v>2029</v>
      </c>
      <c r="M858" t="s">
        <v>2030</v>
      </c>
      <c r="O858" t="s">
        <v>621</v>
      </c>
      <c r="P858" t="s">
        <v>27</v>
      </c>
      <c r="Q858" t="s">
        <v>27</v>
      </c>
      <c r="R858" t="s">
        <v>28</v>
      </c>
      <c r="S858" t="s">
        <v>27</v>
      </c>
      <c r="T858" t="s">
        <v>31</v>
      </c>
      <c r="U858" t="s">
        <v>27</v>
      </c>
      <c r="V858" t="s">
        <v>27</v>
      </c>
      <c r="W858" t="s">
        <v>27</v>
      </c>
      <c r="X858" t="s">
        <v>47</v>
      </c>
    </row>
    <row r="859" spans="1:25" x14ac:dyDescent="0.25">
      <c r="A859">
        <v>209162</v>
      </c>
      <c r="B859" t="s">
        <v>5413</v>
      </c>
      <c r="C859" t="s">
        <v>5414</v>
      </c>
      <c r="D859">
        <v>4</v>
      </c>
      <c r="F859" t="s">
        <v>551</v>
      </c>
      <c r="G859" t="e">
        <f>-caine</f>
        <v>#NAME?</v>
      </c>
      <c r="H859" t="s">
        <v>79</v>
      </c>
      <c r="I859" t="e">
        <f>-caine</f>
        <v>#NAME?</v>
      </c>
      <c r="K859">
        <v>1982</v>
      </c>
      <c r="O859" t="s">
        <v>32</v>
      </c>
      <c r="P859" t="s">
        <v>31</v>
      </c>
      <c r="Q859" t="s">
        <v>27</v>
      </c>
      <c r="R859" t="s">
        <v>33</v>
      </c>
      <c r="S859" t="s">
        <v>27</v>
      </c>
      <c r="T859" t="s">
        <v>27</v>
      </c>
      <c r="U859" t="s">
        <v>27</v>
      </c>
      <c r="V859" t="s">
        <v>31</v>
      </c>
      <c r="W859" t="s">
        <v>27</v>
      </c>
      <c r="X859" t="s">
        <v>172</v>
      </c>
      <c r="Y859" t="s">
        <v>5415</v>
      </c>
    </row>
    <row r="860" spans="1:25" x14ac:dyDescent="0.25">
      <c r="A860">
        <v>147927</v>
      </c>
      <c r="B860" t="s">
        <v>5416</v>
      </c>
      <c r="C860" t="s">
        <v>5417</v>
      </c>
      <c r="D860">
        <v>4</v>
      </c>
      <c r="E860" t="s">
        <v>5418</v>
      </c>
      <c r="F860" t="s">
        <v>171</v>
      </c>
      <c r="J860">
        <v>1963</v>
      </c>
      <c r="K860">
        <v>1961</v>
      </c>
      <c r="L860" t="s">
        <v>5419</v>
      </c>
      <c r="M860" t="s">
        <v>5420</v>
      </c>
      <c r="N860" t="s">
        <v>76</v>
      </c>
      <c r="O860" t="s">
        <v>32</v>
      </c>
      <c r="P860" t="s">
        <v>31</v>
      </c>
      <c r="Q860" t="s">
        <v>27</v>
      </c>
      <c r="R860" t="s">
        <v>35</v>
      </c>
      <c r="S860" t="s">
        <v>27</v>
      </c>
      <c r="T860" t="s">
        <v>31</v>
      </c>
      <c r="U860" t="s">
        <v>27</v>
      </c>
      <c r="V860" t="s">
        <v>27</v>
      </c>
      <c r="W860" t="s">
        <v>27</v>
      </c>
      <c r="X860" t="s">
        <v>172</v>
      </c>
      <c r="Y860" t="s">
        <v>5421</v>
      </c>
    </row>
    <row r="861" spans="1:25" x14ac:dyDescent="0.25">
      <c r="A861">
        <v>673274</v>
      </c>
      <c r="B861" t="s">
        <v>5422</v>
      </c>
      <c r="C861" t="s">
        <v>5423</v>
      </c>
      <c r="D861">
        <v>4</v>
      </c>
      <c r="E861" t="s">
        <v>5424</v>
      </c>
      <c r="F861" t="s">
        <v>551</v>
      </c>
      <c r="G861" t="s">
        <v>5425</v>
      </c>
      <c r="H861" t="s">
        <v>5426</v>
      </c>
      <c r="I861" t="s">
        <v>5427</v>
      </c>
      <c r="J861">
        <v>2005</v>
      </c>
      <c r="K861">
        <v>2008</v>
      </c>
      <c r="O861" t="s">
        <v>32</v>
      </c>
      <c r="P861" t="s">
        <v>27</v>
      </c>
      <c r="Q861" t="s">
        <v>27</v>
      </c>
      <c r="R861" t="s">
        <v>28</v>
      </c>
      <c r="S861" t="s">
        <v>31</v>
      </c>
      <c r="T861" t="s">
        <v>27</v>
      </c>
      <c r="U861" t="s">
        <v>31</v>
      </c>
      <c r="V861" t="s">
        <v>27</v>
      </c>
      <c r="W861" t="s">
        <v>27</v>
      </c>
      <c r="X861" t="s">
        <v>47</v>
      </c>
      <c r="Y861" t="s">
        <v>5428</v>
      </c>
    </row>
    <row r="862" spans="1:25" x14ac:dyDescent="0.25">
      <c r="A862">
        <v>365189</v>
      </c>
      <c r="B862" t="s">
        <v>5429</v>
      </c>
      <c r="C862" t="s">
        <v>5430</v>
      </c>
      <c r="D862">
        <v>4</v>
      </c>
      <c r="E862" t="s">
        <v>5431</v>
      </c>
      <c r="F862" t="s">
        <v>5432</v>
      </c>
      <c r="G862" t="s">
        <v>5433</v>
      </c>
      <c r="H862" t="s">
        <v>5434</v>
      </c>
      <c r="I862" t="s">
        <v>5433</v>
      </c>
      <c r="J862">
        <v>1968</v>
      </c>
      <c r="K862">
        <v>1971</v>
      </c>
      <c r="L862" t="s">
        <v>5435</v>
      </c>
      <c r="M862" t="s">
        <v>5436</v>
      </c>
      <c r="N862" t="s">
        <v>84</v>
      </c>
      <c r="O862" t="s">
        <v>26</v>
      </c>
      <c r="P862" t="s">
        <v>27</v>
      </c>
      <c r="Q862" t="s">
        <v>27</v>
      </c>
      <c r="R862" t="s">
        <v>28</v>
      </c>
      <c r="S862" t="s">
        <v>27</v>
      </c>
      <c r="T862" t="s">
        <v>31</v>
      </c>
      <c r="U862" t="s">
        <v>31</v>
      </c>
      <c r="V862" t="s">
        <v>27</v>
      </c>
      <c r="W862" t="s">
        <v>27</v>
      </c>
      <c r="X862" t="s">
        <v>47</v>
      </c>
      <c r="Y862" t="s">
        <v>5437</v>
      </c>
    </row>
    <row r="863" spans="1:25" x14ac:dyDescent="0.25">
      <c r="A863">
        <v>1248730</v>
      </c>
      <c r="B863" t="s">
        <v>5438</v>
      </c>
      <c r="C863" t="s">
        <v>5439</v>
      </c>
      <c r="D863">
        <v>4</v>
      </c>
      <c r="F863" t="s">
        <v>1137</v>
      </c>
      <c r="K863">
        <v>1986</v>
      </c>
      <c r="L863" t="s">
        <v>5440</v>
      </c>
      <c r="M863" t="s">
        <v>5441</v>
      </c>
      <c r="N863" t="s">
        <v>903</v>
      </c>
      <c r="O863" t="s">
        <v>36</v>
      </c>
      <c r="P863" t="s">
        <v>27</v>
      </c>
      <c r="Q863" t="s">
        <v>27</v>
      </c>
      <c r="R863" t="s">
        <v>37</v>
      </c>
      <c r="S863" t="s">
        <v>27</v>
      </c>
      <c r="T863" t="s">
        <v>27</v>
      </c>
      <c r="U863" t="s">
        <v>27</v>
      </c>
      <c r="V863" t="s">
        <v>31</v>
      </c>
      <c r="W863" t="s">
        <v>27</v>
      </c>
      <c r="X863" t="s">
        <v>172</v>
      </c>
      <c r="Y863" t="s">
        <v>5442</v>
      </c>
    </row>
    <row r="864" spans="1:25" x14ac:dyDescent="0.25">
      <c r="A864">
        <v>1381154</v>
      </c>
      <c r="B864" t="s">
        <v>5443</v>
      </c>
      <c r="C864" t="s">
        <v>5444</v>
      </c>
      <c r="D864">
        <v>4</v>
      </c>
      <c r="G864" t="e">
        <f>-ase</f>
        <v>#NAME?</v>
      </c>
      <c r="H864" t="s">
        <v>620</v>
      </c>
      <c r="I864" t="e">
        <f>-ase</f>
        <v>#NAME?</v>
      </c>
      <c r="K864">
        <v>2003</v>
      </c>
      <c r="L864" t="s">
        <v>5445</v>
      </c>
      <c r="M864" t="s">
        <v>5446</v>
      </c>
      <c r="O864" t="s">
        <v>621</v>
      </c>
      <c r="P864" t="s">
        <v>27</v>
      </c>
      <c r="Q864" t="s">
        <v>27</v>
      </c>
      <c r="R864" t="s">
        <v>28</v>
      </c>
      <c r="S864" t="s">
        <v>27</v>
      </c>
      <c r="T864" t="s">
        <v>27</v>
      </c>
      <c r="U864" t="s">
        <v>31</v>
      </c>
      <c r="V864" t="s">
        <v>27</v>
      </c>
      <c r="W864" t="s">
        <v>27</v>
      </c>
      <c r="X864" t="s">
        <v>47</v>
      </c>
    </row>
    <row r="865" spans="1:25" x14ac:dyDescent="0.25">
      <c r="A865">
        <v>378225</v>
      </c>
      <c r="B865" t="s">
        <v>5447</v>
      </c>
      <c r="C865" t="s">
        <v>5448</v>
      </c>
      <c r="D865">
        <v>4</v>
      </c>
      <c r="E865" t="s">
        <v>5449</v>
      </c>
      <c r="F865" t="s">
        <v>353</v>
      </c>
      <c r="G865" t="e">
        <f>-cillin</f>
        <v>#NAME?</v>
      </c>
      <c r="H865" t="s">
        <v>34</v>
      </c>
      <c r="I865" t="e">
        <f>-cillin</f>
        <v>#NAME?</v>
      </c>
      <c r="J865">
        <v>1973</v>
      </c>
      <c r="K865">
        <v>1976</v>
      </c>
      <c r="L865" t="s">
        <v>5450</v>
      </c>
      <c r="M865" t="s">
        <v>5451</v>
      </c>
      <c r="N865" t="s">
        <v>84</v>
      </c>
      <c r="O865" t="s">
        <v>26</v>
      </c>
      <c r="P865" t="s">
        <v>31</v>
      </c>
      <c r="Q865" t="s">
        <v>27</v>
      </c>
      <c r="R865" t="s">
        <v>28</v>
      </c>
      <c r="S865" t="s">
        <v>27</v>
      </c>
      <c r="T865" t="s">
        <v>27</v>
      </c>
      <c r="U865" t="s">
        <v>31</v>
      </c>
      <c r="V865" t="s">
        <v>27</v>
      </c>
      <c r="W865" t="s">
        <v>27</v>
      </c>
      <c r="X865" t="s">
        <v>47</v>
      </c>
      <c r="Y865" t="s">
        <v>5452</v>
      </c>
    </row>
    <row r="866" spans="1:25" x14ac:dyDescent="0.25">
      <c r="A866">
        <v>61706</v>
      </c>
      <c r="B866" t="s">
        <v>5453</v>
      </c>
      <c r="C866" t="s">
        <v>5454</v>
      </c>
      <c r="D866">
        <v>4</v>
      </c>
      <c r="E866" t="s">
        <v>5455</v>
      </c>
      <c r="F866" t="s">
        <v>5456</v>
      </c>
      <c r="G866" t="e">
        <f>-pril</f>
        <v>#NAME?</v>
      </c>
      <c r="H866" t="s">
        <v>513</v>
      </c>
      <c r="I866" t="e">
        <f>-pril</f>
        <v>#NAME?</v>
      </c>
      <c r="J866">
        <v>1987</v>
      </c>
      <c r="K866">
        <v>1991</v>
      </c>
      <c r="L866" t="s">
        <v>5457</v>
      </c>
      <c r="M866" t="s">
        <v>5458</v>
      </c>
      <c r="N866" t="s">
        <v>4666</v>
      </c>
      <c r="O866" t="s">
        <v>32</v>
      </c>
      <c r="P866" t="s">
        <v>31</v>
      </c>
      <c r="Q866" t="s">
        <v>27</v>
      </c>
      <c r="R866" t="s">
        <v>28</v>
      </c>
      <c r="S866" t="s">
        <v>31</v>
      </c>
      <c r="T866" t="s">
        <v>31</v>
      </c>
      <c r="U866" t="s">
        <v>27</v>
      </c>
      <c r="V866" t="s">
        <v>27</v>
      </c>
      <c r="W866" t="s">
        <v>31</v>
      </c>
      <c r="X866" t="s">
        <v>47</v>
      </c>
      <c r="Y866" t="s">
        <v>5459</v>
      </c>
    </row>
    <row r="867" spans="1:25" x14ac:dyDescent="0.25">
      <c r="A867">
        <v>33664</v>
      </c>
      <c r="B867" t="s">
        <v>5460</v>
      </c>
      <c r="C867" t="s">
        <v>5461</v>
      </c>
      <c r="D867">
        <v>4</v>
      </c>
      <c r="E867" t="s">
        <v>5462</v>
      </c>
      <c r="F867" t="s">
        <v>500</v>
      </c>
      <c r="G867" t="e">
        <f>-sidone</f>
        <v>#NAME?</v>
      </c>
      <c r="H867" t="s">
        <v>5463</v>
      </c>
      <c r="I867" t="e">
        <f>-sidone</f>
        <v>#NAME?</v>
      </c>
      <c r="J867">
        <v>1994</v>
      </c>
      <c r="K867">
        <v>2001</v>
      </c>
      <c r="L867" t="s">
        <v>5464</v>
      </c>
      <c r="M867" t="s">
        <v>5465</v>
      </c>
      <c r="N867" t="s">
        <v>76</v>
      </c>
      <c r="O867" t="s">
        <v>32</v>
      </c>
      <c r="P867" t="s">
        <v>31</v>
      </c>
      <c r="Q867" t="s">
        <v>27</v>
      </c>
      <c r="R867" t="s">
        <v>35</v>
      </c>
      <c r="S867" t="s">
        <v>27</v>
      </c>
      <c r="T867" t="s">
        <v>31</v>
      </c>
      <c r="U867" t="s">
        <v>31</v>
      </c>
      <c r="V867" t="s">
        <v>27</v>
      </c>
      <c r="W867" t="s">
        <v>31</v>
      </c>
      <c r="X867" t="s">
        <v>47</v>
      </c>
      <c r="Y867" t="s">
        <v>5466</v>
      </c>
    </row>
    <row r="868" spans="1:25" x14ac:dyDescent="0.25">
      <c r="A868">
        <v>333157</v>
      </c>
      <c r="B868" t="s">
        <v>5467</v>
      </c>
      <c r="C868" t="s">
        <v>5468</v>
      </c>
      <c r="D868">
        <v>4</v>
      </c>
      <c r="E868" t="s">
        <v>5469</v>
      </c>
      <c r="F868" t="s">
        <v>3963</v>
      </c>
      <c r="G868" t="e">
        <f>-kacin</f>
        <v>#NAME?</v>
      </c>
      <c r="H868" t="s">
        <v>1773</v>
      </c>
      <c r="I868" t="e">
        <f>-kacin</f>
        <v>#NAME?</v>
      </c>
      <c r="J868">
        <v>1973</v>
      </c>
      <c r="K868">
        <v>1981</v>
      </c>
      <c r="L868" t="s">
        <v>5470</v>
      </c>
      <c r="M868" t="s">
        <v>5471</v>
      </c>
      <c r="N868" t="s">
        <v>84</v>
      </c>
      <c r="O868" t="s">
        <v>26</v>
      </c>
      <c r="P868" t="s">
        <v>27</v>
      </c>
      <c r="Q868" t="s">
        <v>27</v>
      </c>
      <c r="R868" t="s">
        <v>28</v>
      </c>
      <c r="S868" t="s">
        <v>27</v>
      </c>
      <c r="T868" t="s">
        <v>27</v>
      </c>
      <c r="U868" t="s">
        <v>31</v>
      </c>
      <c r="V868" t="s">
        <v>27</v>
      </c>
      <c r="W868" t="s">
        <v>31</v>
      </c>
      <c r="X868" t="s">
        <v>47</v>
      </c>
      <c r="Y868" t="s">
        <v>5472</v>
      </c>
    </row>
    <row r="869" spans="1:25" x14ac:dyDescent="0.25">
      <c r="A869">
        <v>28112</v>
      </c>
      <c r="B869" t="s">
        <v>5473</v>
      </c>
      <c r="C869" t="s">
        <v>5474</v>
      </c>
      <c r="D869">
        <v>4</v>
      </c>
      <c r="E869" t="s">
        <v>5475</v>
      </c>
      <c r="F869" t="s">
        <v>5476</v>
      </c>
      <c r="G869" t="e">
        <f>-triptyline</f>
        <v>#NAME?</v>
      </c>
      <c r="H869" t="s">
        <v>4752</v>
      </c>
      <c r="I869" t="e">
        <f>-triptyline</f>
        <v>#NAME?</v>
      </c>
      <c r="J869">
        <v>1963</v>
      </c>
      <c r="K869">
        <v>1967</v>
      </c>
      <c r="L869" t="s">
        <v>5477</v>
      </c>
      <c r="M869" t="s">
        <v>5478</v>
      </c>
      <c r="N869" t="s">
        <v>78</v>
      </c>
      <c r="O869" t="s">
        <v>32</v>
      </c>
      <c r="P869" t="s">
        <v>31</v>
      </c>
      <c r="Q869" t="s">
        <v>27</v>
      </c>
      <c r="R869" t="s">
        <v>35</v>
      </c>
      <c r="S869" t="s">
        <v>27</v>
      </c>
      <c r="T869" t="s">
        <v>31</v>
      </c>
      <c r="U869" t="s">
        <v>27</v>
      </c>
      <c r="V869" t="s">
        <v>27</v>
      </c>
      <c r="W869" t="s">
        <v>31</v>
      </c>
      <c r="X869" t="s">
        <v>47</v>
      </c>
      <c r="Y869" t="s">
        <v>5479</v>
      </c>
    </row>
    <row r="870" spans="1:25" x14ac:dyDescent="0.25">
      <c r="A870">
        <v>674493</v>
      </c>
      <c r="B870" t="s">
        <v>5480</v>
      </c>
      <c r="C870" t="s">
        <v>5481</v>
      </c>
      <c r="D870">
        <v>4</v>
      </c>
      <c r="F870" t="s">
        <v>5482</v>
      </c>
      <c r="G870" t="s">
        <v>1605</v>
      </c>
      <c r="H870" t="s">
        <v>1606</v>
      </c>
      <c r="I870" t="s">
        <v>1605</v>
      </c>
      <c r="K870">
        <v>1939</v>
      </c>
      <c r="L870" t="s">
        <v>5483</v>
      </c>
      <c r="M870" t="s">
        <v>5484</v>
      </c>
      <c r="N870" t="s">
        <v>1145</v>
      </c>
      <c r="O870" t="s">
        <v>26</v>
      </c>
      <c r="P870" t="s">
        <v>31</v>
      </c>
      <c r="Q870" t="s">
        <v>27</v>
      </c>
      <c r="R870" t="s">
        <v>28</v>
      </c>
      <c r="S870" t="s">
        <v>31</v>
      </c>
      <c r="T870" t="s">
        <v>27</v>
      </c>
      <c r="U870" t="s">
        <v>31</v>
      </c>
      <c r="V870" t="s">
        <v>27</v>
      </c>
      <c r="W870" t="s">
        <v>27</v>
      </c>
      <c r="X870" t="s">
        <v>172</v>
      </c>
      <c r="Y870" t="s">
        <v>5485</v>
      </c>
    </row>
    <row r="871" spans="1:25" x14ac:dyDescent="0.25">
      <c r="A871">
        <v>418344</v>
      </c>
      <c r="B871" t="s">
        <v>5486</v>
      </c>
      <c r="C871" t="s">
        <v>5487</v>
      </c>
      <c r="D871">
        <v>4</v>
      </c>
      <c r="E871" t="s">
        <v>5488</v>
      </c>
      <c r="F871" t="s">
        <v>1902</v>
      </c>
      <c r="G871" t="e">
        <f>-racil</f>
        <v>#NAME?</v>
      </c>
      <c r="H871" t="s">
        <v>2249</v>
      </c>
      <c r="I871" t="e">
        <f>-racil</f>
        <v>#NAME?</v>
      </c>
      <c r="J871">
        <v>1962</v>
      </c>
      <c r="K871">
        <v>1962</v>
      </c>
      <c r="N871" t="s">
        <v>167</v>
      </c>
      <c r="O871" t="s">
        <v>32</v>
      </c>
      <c r="P871" t="s">
        <v>31</v>
      </c>
      <c r="Q871" t="s">
        <v>27</v>
      </c>
      <c r="R871" t="s">
        <v>35</v>
      </c>
      <c r="S871" t="s">
        <v>27</v>
      </c>
      <c r="T871" t="s">
        <v>31</v>
      </c>
      <c r="U871" t="s">
        <v>27</v>
      </c>
      <c r="V871" t="s">
        <v>27</v>
      </c>
      <c r="W871" t="s">
        <v>27</v>
      </c>
      <c r="X871" t="s">
        <v>172</v>
      </c>
      <c r="Y871" t="s">
        <v>5489</v>
      </c>
    </row>
    <row r="872" spans="1:25" x14ac:dyDescent="0.25">
      <c r="A872">
        <v>675525</v>
      </c>
      <c r="B872" t="s">
        <v>5490</v>
      </c>
      <c r="C872" t="s">
        <v>5491</v>
      </c>
      <c r="D872">
        <v>4</v>
      </c>
      <c r="E872" t="s">
        <v>5492</v>
      </c>
      <c r="F872" t="s">
        <v>5493</v>
      </c>
      <c r="G872" t="e">
        <f>-irudin</f>
        <v>#NAME?</v>
      </c>
      <c r="H872" t="s">
        <v>3697</v>
      </c>
      <c r="I872" t="e">
        <f>-irudin</f>
        <v>#NAME?</v>
      </c>
      <c r="J872">
        <v>1994</v>
      </c>
      <c r="K872">
        <v>2003</v>
      </c>
      <c r="L872" t="s">
        <v>5494</v>
      </c>
      <c r="M872" t="s">
        <v>5495</v>
      </c>
      <c r="N872" t="s">
        <v>425</v>
      </c>
      <c r="O872" t="s">
        <v>40</v>
      </c>
      <c r="P872" t="s">
        <v>27</v>
      </c>
      <c r="Q872" t="s">
        <v>27</v>
      </c>
      <c r="R872" t="s">
        <v>28</v>
      </c>
      <c r="S872" t="s">
        <v>27</v>
      </c>
      <c r="T872" t="s">
        <v>27</v>
      </c>
      <c r="U872" t="s">
        <v>31</v>
      </c>
      <c r="V872" t="s">
        <v>27</v>
      </c>
      <c r="W872" t="s">
        <v>31</v>
      </c>
      <c r="X872" t="s">
        <v>47</v>
      </c>
    </row>
    <row r="873" spans="1:25" x14ac:dyDescent="0.25">
      <c r="A873">
        <v>699372</v>
      </c>
      <c r="B873" t="s">
        <v>5496</v>
      </c>
      <c r="C873" t="s">
        <v>5497</v>
      </c>
      <c r="D873">
        <v>4</v>
      </c>
      <c r="E873" t="s">
        <v>5498</v>
      </c>
      <c r="F873" t="s">
        <v>5499</v>
      </c>
      <c r="G873" t="e">
        <f>-sidone</f>
        <v>#NAME?</v>
      </c>
      <c r="H873" t="s">
        <v>5463</v>
      </c>
      <c r="I873" t="e">
        <f>-sidone</f>
        <v>#NAME?</v>
      </c>
      <c r="J873">
        <v>2005</v>
      </c>
      <c r="K873">
        <v>2010</v>
      </c>
      <c r="L873" t="s">
        <v>5500</v>
      </c>
      <c r="M873" t="s">
        <v>5501</v>
      </c>
      <c r="O873" t="s">
        <v>32</v>
      </c>
      <c r="P873" t="s">
        <v>31</v>
      </c>
      <c r="Q873" t="s">
        <v>27</v>
      </c>
      <c r="R873" t="s">
        <v>28</v>
      </c>
      <c r="S873" t="s">
        <v>27</v>
      </c>
      <c r="T873" t="s">
        <v>31</v>
      </c>
      <c r="U873" t="s">
        <v>27</v>
      </c>
      <c r="V873" t="s">
        <v>27</v>
      </c>
      <c r="W873" t="s">
        <v>31</v>
      </c>
      <c r="X873" t="s">
        <v>47</v>
      </c>
      <c r="Y873" t="s">
        <v>5502</v>
      </c>
    </row>
    <row r="874" spans="1:25" x14ac:dyDescent="0.25">
      <c r="A874">
        <v>674363</v>
      </c>
      <c r="B874" t="s">
        <v>5503</v>
      </c>
      <c r="C874" t="s">
        <v>5504</v>
      </c>
      <c r="D874">
        <v>4</v>
      </c>
      <c r="F874" t="s">
        <v>1180</v>
      </c>
      <c r="G874" t="s">
        <v>3326</v>
      </c>
      <c r="H874" t="s">
        <v>3327</v>
      </c>
      <c r="I874" t="s">
        <v>3326</v>
      </c>
      <c r="K874">
        <v>1959</v>
      </c>
      <c r="N874" t="s">
        <v>924</v>
      </c>
      <c r="O874" t="s">
        <v>26</v>
      </c>
      <c r="P874" t="s">
        <v>27</v>
      </c>
      <c r="Q874" t="s">
        <v>27</v>
      </c>
      <c r="R874" t="s">
        <v>28</v>
      </c>
      <c r="S874" t="s">
        <v>31</v>
      </c>
      <c r="T874" t="s">
        <v>27</v>
      </c>
      <c r="U874" t="s">
        <v>31</v>
      </c>
      <c r="V874" t="s">
        <v>27</v>
      </c>
      <c r="W874" t="s">
        <v>27</v>
      </c>
      <c r="X874" t="s">
        <v>172</v>
      </c>
      <c r="Y874" t="s">
        <v>5505</v>
      </c>
    </row>
    <row r="875" spans="1:25" x14ac:dyDescent="0.25">
      <c r="A875">
        <v>675143</v>
      </c>
      <c r="B875" t="s">
        <v>5506</v>
      </c>
      <c r="C875" t="s">
        <v>5507</v>
      </c>
      <c r="D875">
        <v>4</v>
      </c>
      <c r="E875" t="s">
        <v>5508</v>
      </c>
      <c r="F875" t="s">
        <v>2783</v>
      </c>
      <c r="G875" t="e">
        <f>-nil</f>
        <v>#NAME?</v>
      </c>
      <c r="H875" t="s">
        <v>75</v>
      </c>
      <c r="I875" t="e">
        <f>-nil</f>
        <v>#NAME?</v>
      </c>
      <c r="J875">
        <v>2004</v>
      </c>
      <c r="K875">
        <v>2007</v>
      </c>
      <c r="O875" t="s">
        <v>32</v>
      </c>
      <c r="P875" t="s">
        <v>31</v>
      </c>
      <c r="Q875" t="s">
        <v>27</v>
      </c>
      <c r="R875" t="s">
        <v>28</v>
      </c>
      <c r="S875" t="s">
        <v>27</v>
      </c>
      <c r="T875" t="s">
        <v>31</v>
      </c>
      <c r="U875" t="s">
        <v>27</v>
      </c>
      <c r="V875" t="s">
        <v>27</v>
      </c>
      <c r="W875" t="s">
        <v>27</v>
      </c>
      <c r="X875" t="s">
        <v>47</v>
      </c>
      <c r="Y875" t="s">
        <v>2787</v>
      </c>
    </row>
    <row r="876" spans="1:25" x14ac:dyDescent="0.25">
      <c r="A876">
        <v>675548</v>
      </c>
      <c r="B876" t="s">
        <v>5509</v>
      </c>
      <c r="C876" t="s">
        <v>5510</v>
      </c>
      <c r="D876">
        <v>4</v>
      </c>
      <c r="F876" t="s">
        <v>1864</v>
      </c>
      <c r="G876" t="e">
        <f>-kin</f>
        <v>#NAME?</v>
      </c>
      <c r="H876" t="s">
        <v>5511</v>
      </c>
      <c r="I876" t="s">
        <v>4566</v>
      </c>
      <c r="J876">
        <v>1996</v>
      </c>
      <c r="K876">
        <v>1997</v>
      </c>
      <c r="L876" t="s">
        <v>5512</v>
      </c>
      <c r="M876" t="s">
        <v>5513</v>
      </c>
      <c r="N876" t="s">
        <v>5514</v>
      </c>
      <c r="O876" t="s">
        <v>40</v>
      </c>
      <c r="P876" t="s">
        <v>27</v>
      </c>
      <c r="Q876" t="s">
        <v>27</v>
      </c>
      <c r="R876" t="s">
        <v>28</v>
      </c>
      <c r="S876" t="s">
        <v>27</v>
      </c>
      <c r="T876" t="s">
        <v>27</v>
      </c>
      <c r="U876" t="s">
        <v>31</v>
      </c>
      <c r="V876" t="s">
        <v>27</v>
      </c>
      <c r="W876" t="s">
        <v>31</v>
      </c>
      <c r="X876" t="s">
        <v>47</v>
      </c>
    </row>
    <row r="877" spans="1:25" x14ac:dyDescent="0.25">
      <c r="A877">
        <v>675786</v>
      </c>
      <c r="B877" t="s">
        <v>5515</v>
      </c>
      <c r="C877" t="s">
        <v>5516</v>
      </c>
      <c r="D877">
        <v>4</v>
      </c>
      <c r="E877" t="s">
        <v>5517</v>
      </c>
      <c r="F877" t="s">
        <v>225</v>
      </c>
      <c r="G877" t="e">
        <f>-mab</f>
        <v>#NAME?</v>
      </c>
      <c r="H877" t="s">
        <v>4648</v>
      </c>
      <c r="I877" t="s">
        <v>4649</v>
      </c>
      <c r="J877">
        <v>2007</v>
      </c>
      <c r="K877">
        <v>2009</v>
      </c>
      <c r="L877" t="s">
        <v>5518</v>
      </c>
      <c r="M877" t="s">
        <v>5519</v>
      </c>
      <c r="O877" t="s">
        <v>99</v>
      </c>
      <c r="P877" t="s">
        <v>27</v>
      </c>
      <c r="Q877" t="s">
        <v>31</v>
      </c>
      <c r="R877" t="s">
        <v>28</v>
      </c>
      <c r="S877" t="s">
        <v>27</v>
      </c>
      <c r="T877" t="s">
        <v>27</v>
      </c>
      <c r="U877" t="s">
        <v>31</v>
      </c>
      <c r="V877" t="s">
        <v>27</v>
      </c>
      <c r="W877" t="s">
        <v>27</v>
      </c>
      <c r="X877" t="s">
        <v>172</v>
      </c>
    </row>
    <row r="878" spans="1:25" x14ac:dyDescent="0.25">
      <c r="A878">
        <v>487711</v>
      </c>
      <c r="B878" t="s">
        <v>5520</v>
      </c>
      <c r="C878" t="s">
        <v>5521</v>
      </c>
      <c r="D878">
        <v>4</v>
      </c>
      <c r="F878" t="s">
        <v>5522</v>
      </c>
      <c r="G878" t="s">
        <v>1141</v>
      </c>
      <c r="H878" t="s">
        <v>1142</v>
      </c>
      <c r="I878" t="s">
        <v>1141</v>
      </c>
      <c r="K878">
        <v>1950</v>
      </c>
      <c r="L878" t="s">
        <v>5523</v>
      </c>
      <c r="M878" t="s">
        <v>5524</v>
      </c>
      <c r="N878" t="s">
        <v>895</v>
      </c>
      <c r="O878" t="s">
        <v>26</v>
      </c>
      <c r="P878" t="s">
        <v>31</v>
      </c>
      <c r="Q878" t="s">
        <v>27</v>
      </c>
      <c r="R878" t="s">
        <v>28</v>
      </c>
      <c r="S878" t="s">
        <v>27</v>
      </c>
      <c r="T878" t="s">
        <v>31</v>
      </c>
      <c r="U878" t="s">
        <v>31</v>
      </c>
      <c r="V878" t="s">
        <v>27</v>
      </c>
      <c r="W878" t="s">
        <v>27</v>
      </c>
      <c r="X878" t="s">
        <v>47</v>
      </c>
      <c r="Y878" t="s">
        <v>5525</v>
      </c>
    </row>
    <row r="879" spans="1:25" x14ac:dyDescent="0.25">
      <c r="A879">
        <v>454578</v>
      </c>
      <c r="B879" t="s">
        <v>5526</v>
      </c>
      <c r="C879" t="s">
        <v>5527</v>
      </c>
      <c r="D879">
        <v>4</v>
      </c>
      <c r="E879" t="s">
        <v>5528</v>
      </c>
      <c r="F879" t="s">
        <v>5529</v>
      </c>
      <c r="G879" t="s">
        <v>85</v>
      </c>
      <c r="H879" t="s">
        <v>86</v>
      </c>
      <c r="I879" t="s">
        <v>85</v>
      </c>
      <c r="J879">
        <v>1989</v>
      </c>
      <c r="K879">
        <v>1995</v>
      </c>
      <c r="L879" t="s">
        <v>5530</v>
      </c>
      <c r="M879" t="s">
        <v>5531</v>
      </c>
      <c r="N879" t="s">
        <v>84</v>
      </c>
      <c r="O879" t="s">
        <v>26</v>
      </c>
      <c r="P879" t="s">
        <v>31</v>
      </c>
      <c r="Q879" t="s">
        <v>27</v>
      </c>
      <c r="R879" t="s">
        <v>28</v>
      </c>
      <c r="S879" t="s">
        <v>27</v>
      </c>
      <c r="T879" t="s">
        <v>31</v>
      </c>
      <c r="U879" t="s">
        <v>27</v>
      </c>
      <c r="V879" t="s">
        <v>27</v>
      </c>
      <c r="W879" t="s">
        <v>27</v>
      </c>
      <c r="X879" t="s">
        <v>47</v>
      </c>
      <c r="Y879" t="s">
        <v>5532</v>
      </c>
    </row>
    <row r="880" spans="1:25" x14ac:dyDescent="0.25">
      <c r="A880">
        <v>416772</v>
      </c>
      <c r="B880" t="s">
        <v>5533</v>
      </c>
      <c r="C880" t="s">
        <v>5534</v>
      </c>
      <c r="D880">
        <v>4</v>
      </c>
      <c r="E880" t="s">
        <v>5535</v>
      </c>
      <c r="F880" t="s">
        <v>1948</v>
      </c>
      <c r="G880" t="s">
        <v>109</v>
      </c>
      <c r="H880" t="s">
        <v>55</v>
      </c>
      <c r="I880" t="s">
        <v>109</v>
      </c>
      <c r="J880">
        <v>2007</v>
      </c>
      <c r="K880">
        <v>2011</v>
      </c>
      <c r="L880" t="s">
        <v>5536</v>
      </c>
      <c r="M880" t="s">
        <v>5537</v>
      </c>
      <c r="O880" t="s">
        <v>32</v>
      </c>
      <c r="P880" t="s">
        <v>27</v>
      </c>
      <c r="Q880" t="s">
        <v>27</v>
      </c>
      <c r="R880" t="s">
        <v>28</v>
      </c>
      <c r="S880" t="s">
        <v>27</v>
      </c>
      <c r="T880" t="s">
        <v>31</v>
      </c>
      <c r="U880" t="s">
        <v>27</v>
      </c>
      <c r="V880" t="s">
        <v>27</v>
      </c>
      <c r="W880" t="s">
        <v>31</v>
      </c>
      <c r="X880" t="s">
        <v>47</v>
      </c>
      <c r="Y880" t="s">
        <v>5538</v>
      </c>
    </row>
    <row r="881" spans="1:25" x14ac:dyDescent="0.25">
      <c r="A881">
        <v>1202</v>
      </c>
      <c r="B881" t="s">
        <v>5539</v>
      </c>
      <c r="C881" t="s">
        <v>5540</v>
      </c>
      <c r="D881">
        <v>4</v>
      </c>
      <c r="E881" t="s">
        <v>5541</v>
      </c>
      <c r="F881" t="s">
        <v>711</v>
      </c>
      <c r="G881" t="s">
        <v>901</v>
      </c>
      <c r="H881" t="s">
        <v>902</v>
      </c>
      <c r="I881" t="s">
        <v>901</v>
      </c>
      <c r="J881">
        <v>1971</v>
      </c>
      <c r="K881">
        <v>1982</v>
      </c>
      <c r="N881" t="s">
        <v>104</v>
      </c>
      <c r="O881" t="s">
        <v>32</v>
      </c>
      <c r="P881" t="s">
        <v>31</v>
      </c>
      <c r="Q881" t="s">
        <v>27</v>
      </c>
      <c r="R881" t="s">
        <v>35</v>
      </c>
      <c r="S881" t="s">
        <v>27</v>
      </c>
      <c r="T881" t="s">
        <v>31</v>
      </c>
      <c r="U881" t="s">
        <v>27</v>
      </c>
      <c r="V881" t="s">
        <v>27</v>
      </c>
      <c r="W881" t="s">
        <v>27</v>
      </c>
      <c r="X881" t="s">
        <v>47</v>
      </c>
      <c r="Y881" t="s">
        <v>5542</v>
      </c>
    </row>
    <row r="882" spans="1:25" x14ac:dyDescent="0.25">
      <c r="A882">
        <v>69277</v>
      </c>
      <c r="B882" t="s">
        <v>5543</v>
      </c>
      <c r="C882" t="s">
        <v>5544</v>
      </c>
      <c r="D882">
        <v>4</v>
      </c>
      <c r="E882" t="s">
        <v>5545</v>
      </c>
      <c r="F882" t="s">
        <v>5546</v>
      </c>
      <c r="G882" t="e">
        <f>-axine</f>
        <v>#NAME?</v>
      </c>
      <c r="H882" t="s">
        <v>2975</v>
      </c>
      <c r="I882" t="e">
        <f>-axine</f>
        <v>#NAME?</v>
      </c>
      <c r="J882">
        <v>2007</v>
      </c>
      <c r="K882">
        <v>2009</v>
      </c>
      <c r="L882" t="s">
        <v>5547</v>
      </c>
      <c r="M882" t="s">
        <v>5548</v>
      </c>
      <c r="O882" t="s">
        <v>26</v>
      </c>
      <c r="P882" t="s">
        <v>27</v>
      </c>
      <c r="Q882" t="s">
        <v>27</v>
      </c>
      <c r="R882" t="s">
        <v>28</v>
      </c>
      <c r="S882" t="s">
        <v>27</v>
      </c>
      <c r="T882" t="s">
        <v>27</v>
      </c>
      <c r="U882" t="s">
        <v>31</v>
      </c>
      <c r="V882" t="s">
        <v>27</v>
      </c>
      <c r="W882" t="s">
        <v>27</v>
      </c>
      <c r="X882" t="s">
        <v>47</v>
      </c>
      <c r="Y882" t="s">
        <v>5549</v>
      </c>
    </row>
    <row r="883" spans="1:25" x14ac:dyDescent="0.25">
      <c r="A883">
        <v>508828</v>
      </c>
      <c r="B883" t="s">
        <v>5550</v>
      </c>
      <c r="C883" t="s">
        <v>5551</v>
      </c>
      <c r="D883">
        <v>4</v>
      </c>
      <c r="E883" t="s">
        <v>5552</v>
      </c>
      <c r="F883" t="s">
        <v>691</v>
      </c>
      <c r="G883" t="s">
        <v>2914</v>
      </c>
      <c r="H883" t="s">
        <v>2915</v>
      </c>
      <c r="I883" t="s">
        <v>2914</v>
      </c>
      <c r="J883">
        <v>2001</v>
      </c>
      <c r="K883">
        <v>2003</v>
      </c>
      <c r="L883" t="s">
        <v>5553</v>
      </c>
      <c r="M883" t="s">
        <v>5554</v>
      </c>
      <c r="O883" t="s">
        <v>40</v>
      </c>
      <c r="P883" t="s">
        <v>27</v>
      </c>
      <c r="Q883" t="s">
        <v>31</v>
      </c>
      <c r="R883" t="s">
        <v>28</v>
      </c>
      <c r="S883" t="s">
        <v>27</v>
      </c>
      <c r="T883" t="s">
        <v>27</v>
      </c>
      <c r="U883" t="s">
        <v>31</v>
      </c>
      <c r="V883" t="s">
        <v>27</v>
      </c>
      <c r="W883" t="s">
        <v>27</v>
      </c>
      <c r="X883" t="s">
        <v>47</v>
      </c>
      <c r="Y883" t="s">
        <v>5555</v>
      </c>
    </row>
    <row r="884" spans="1:25" x14ac:dyDescent="0.25">
      <c r="A884">
        <v>134100</v>
      </c>
      <c r="B884" t="s">
        <v>5556</v>
      </c>
      <c r="C884" t="s">
        <v>5557</v>
      </c>
      <c r="D884">
        <v>4</v>
      </c>
      <c r="F884" t="s">
        <v>5558</v>
      </c>
      <c r="G884" t="e">
        <f>-thiazide</f>
        <v>#NAME?</v>
      </c>
      <c r="H884" t="s">
        <v>120</v>
      </c>
      <c r="I884" t="e">
        <f>-thiazide</f>
        <v>#NAME?</v>
      </c>
      <c r="K884">
        <v>1960</v>
      </c>
      <c r="L884" t="s">
        <v>5559</v>
      </c>
      <c r="M884" t="s">
        <v>5560</v>
      </c>
      <c r="N884" t="s">
        <v>150</v>
      </c>
      <c r="O884" t="s">
        <v>32</v>
      </c>
      <c r="P884" t="s">
        <v>31</v>
      </c>
      <c r="Q884" t="s">
        <v>27</v>
      </c>
      <c r="R884" t="s">
        <v>33</v>
      </c>
      <c r="S884" t="s">
        <v>27</v>
      </c>
      <c r="T884" t="s">
        <v>31</v>
      </c>
      <c r="U884" t="s">
        <v>27</v>
      </c>
      <c r="V884" t="s">
        <v>27</v>
      </c>
      <c r="W884" t="s">
        <v>27</v>
      </c>
      <c r="X884" t="s">
        <v>172</v>
      </c>
      <c r="Y884" t="s">
        <v>5561</v>
      </c>
    </row>
    <row r="885" spans="1:25" x14ac:dyDescent="0.25">
      <c r="A885">
        <v>366271</v>
      </c>
      <c r="B885" t="s">
        <v>5562</v>
      </c>
      <c r="C885" t="s">
        <v>5563</v>
      </c>
      <c r="D885">
        <v>4</v>
      </c>
      <c r="E885" t="s">
        <v>5564</v>
      </c>
      <c r="F885" t="s">
        <v>371</v>
      </c>
      <c r="G885" t="e">
        <f>-vudine</f>
        <v>#NAME?</v>
      </c>
      <c r="H885" t="s">
        <v>224</v>
      </c>
      <c r="I885" t="e">
        <f>-vudine</f>
        <v>#NAME?</v>
      </c>
      <c r="J885">
        <v>2002</v>
      </c>
      <c r="K885">
        <v>2006</v>
      </c>
      <c r="L885" t="s">
        <v>5565</v>
      </c>
      <c r="M885" t="s">
        <v>5566</v>
      </c>
      <c r="O885" t="s">
        <v>26</v>
      </c>
      <c r="P885" t="s">
        <v>31</v>
      </c>
      <c r="Q885" t="s">
        <v>27</v>
      </c>
      <c r="R885" t="s">
        <v>28</v>
      </c>
      <c r="S885" t="s">
        <v>31</v>
      </c>
      <c r="T885" t="s">
        <v>31</v>
      </c>
      <c r="U885" t="s">
        <v>27</v>
      </c>
      <c r="V885" t="s">
        <v>27</v>
      </c>
      <c r="W885" t="s">
        <v>31</v>
      </c>
      <c r="X885" t="s">
        <v>47</v>
      </c>
      <c r="Y885" t="s">
        <v>5567</v>
      </c>
    </row>
    <row r="886" spans="1:25" x14ac:dyDescent="0.25">
      <c r="A886">
        <v>674543</v>
      </c>
      <c r="B886" t="s">
        <v>5568</v>
      </c>
      <c r="C886" t="s">
        <v>5569</v>
      </c>
      <c r="D886">
        <v>4</v>
      </c>
      <c r="F886" t="s">
        <v>371</v>
      </c>
      <c r="G886" t="s">
        <v>1605</v>
      </c>
      <c r="H886" t="s">
        <v>1606</v>
      </c>
      <c r="I886" t="s">
        <v>1605</v>
      </c>
      <c r="K886">
        <v>1982</v>
      </c>
      <c r="L886" t="s">
        <v>5483</v>
      </c>
      <c r="M886" t="s">
        <v>5484</v>
      </c>
      <c r="N886" t="s">
        <v>1145</v>
      </c>
      <c r="O886" t="s">
        <v>26</v>
      </c>
      <c r="P886" t="s">
        <v>27</v>
      </c>
      <c r="Q886" t="s">
        <v>27</v>
      </c>
      <c r="R886" t="s">
        <v>28</v>
      </c>
      <c r="S886" t="s">
        <v>31</v>
      </c>
      <c r="T886" t="s">
        <v>27</v>
      </c>
      <c r="U886" t="s">
        <v>31</v>
      </c>
      <c r="V886" t="s">
        <v>27</v>
      </c>
      <c r="W886" t="s">
        <v>27</v>
      </c>
      <c r="X886" t="s">
        <v>172</v>
      </c>
      <c r="Y886" t="s">
        <v>5570</v>
      </c>
    </row>
    <row r="887" spans="1:25" x14ac:dyDescent="0.25">
      <c r="A887">
        <v>394165</v>
      </c>
      <c r="B887" t="s">
        <v>5571</v>
      </c>
      <c r="C887" t="s">
        <v>5572</v>
      </c>
      <c r="D887">
        <v>4</v>
      </c>
      <c r="F887" t="s">
        <v>5573</v>
      </c>
      <c r="G887" t="e">
        <f>-farin</f>
        <v>#NAME?</v>
      </c>
      <c r="H887" t="s">
        <v>2906</v>
      </c>
      <c r="I887" t="e">
        <f>-farin</f>
        <v>#NAME?</v>
      </c>
      <c r="K887">
        <v>1954</v>
      </c>
      <c r="L887" t="s">
        <v>5574</v>
      </c>
      <c r="M887" t="s">
        <v>5575</v>
      </c>
      <c r="N887" t="s">
        <v>425</v>
      </c>
      <c r="O887" t="s">
        <v>32</v>
      </c>
      <c r="P887" t="s">
        <v>31</v>
      </c>
      <c r="Q887" t="s">
        <v>27</v>
      </c>
      <c r="R887" t="s">
        <v>33</v>
      </c>
      <c r="S887" t="s">
        <v>27</v>
      </c>
      <c r="T887" t="s">
        <v>31</v>
      </c>
      <c r="U887" t="s">
        <v>31</v>
      </c>
      <c r="V887" t="s">
        <v>27</v>
      </c>
      <c r="W887" t="s">
        <v>31</v>
      </c>
      <c r="X887" t="s">
        <v>47</v>
      </c>
      <c r="Y887" t="s">
        <v>5576</v>
      </c>
    </row>
    <row r="888" spans="1:25" x14ac:dyDescent="0.25">
      <c r="A888">
        <v>663382</v>
      </c>
      <c r="B888" t="s">
        <v>5577</v>
      </c>
      <c r="C888" t="s">
        <v>5578</v>
      </c>
      <c r="D888">
        <v>4</v>
      </c>
      <c r="E888" t="s">
        <v>5579</v>
      </c>
      <c r="F888" t="s">
        <v>5580</v>
      </c>
      <c r="G888" t="s">
        <v>2878</v>
      </c>
      <c r="H888" t="s">
        <v>2879</v>
      </c>
      <c r="I888" t="s">
        <v>2878</v>
      </c>
      <c r="J888">
        <v>1995</v>
      </c>
      <c r="K888">
        <v>1996</v>
      </c>
      <c r="L888" t="s">
        <v>5581</v>
      </c>
      <c r="M888" t="s">
        <v>5582</v>
      </c>
      <c r="N888" t="s">
        <v>832</v>
      </c>
      <c r="O888" t="s">
        <v>32</v>
      </c>
      <c r="P888" t="s">
        <v>31</v>
      </c>
      <c r="Q888" t="s">
        <v>27</v>
      </c>
      <c r="R888" t="s">
        <v>35</v>
      </c>
      <c r="S888" t="s">
        <v>27</v>
      </c>
      <c r="T888" t="s">
        <v>27</v>
      </c>
      <c r="U888" t="s">
        <v>27</v>
      </c>
      <c r="V888" t="s">
        <v>31</v>
      </c>
      <c r="W888" t="s">
        <v>27</v>
      </c>
      <c r="X888" t="s">
        <v>47</v>
      </c>
      <c r="Y888" t="s">
        <v>5583</v>
      </c>
    </row>
    <row r="889" spans="1:25" x14ac:dyDescent="0.25">
      <c r="A889">
        <v>19344</v>
      </c>
      <c r="B889" t="s">
        <v>5584</v>
      </c>
      <c r="C889" t="s">
        <v>5585</v>
      </c>
      <c r="D889">
        <v>4</v>
      </c>
      <c r="F889" t="s">
        <v>266</v>
      </c>
      <c r="L889" t="s">
        <v>5586</v>
      </c>
      <c r="M889" t="s">
        <v>5587</v>
      </c>
      <c r="N889" t="s">
        <v>3146</v>
      </c>
      <c r="O889" t="s">
        <v>32</v>
      </c>
      <c r="P889" t="s">
        <v>31</v>
      </c>
      <c r="Q889" t="s">
        <v>27</v>
      </c>
      <c r="R889" t="s">
        <v>35</v>
      </c>
      <c r="S889" t="s">
        <v>27</v>
      </c>
      <c r="T889" t="s">
        <v>31</v>
      </c>
      <c r="U889" t="s">
        <v>27</v>
      </c>
      <c r="V889" t="s">
        <v>27</v>
      </c>
      <c r="W889" t="s">
        <v>27</v>
      </c>
      <c r="X889" t="s">
        <v>172</v>
      </c>
      <c r="Y889" t="s">
        <v>5588</v>
      </c>
    </row>
    <row r="890" spans="1:25" x14ac:dyDescent="0.25">
      <c r="A890">
        <v>675538</v>
      </c>
      <c r="B890" t="s">
        <v>5589</v>
      </c>
      <c r="C890" t="s">
        <v>5590</v>
      </c>
      <c r="D890">
        <v>4</v>
      </c>
      <c r="F890" t="s">
        <v>480</v>
      </c>
      <c r="N890" t="s">
        <v>5591</v>
      </c>
      <c r="O890" t="s">
        <v>37</v>
      </c>
      <c r="P890" t="s">
        <v>27</v>
      </c>
      <c r="Q890" t="s">
        <v>27</v>
      </c>
      <c r="R890" t="s">
        <v>28</v>
      </c>
      <c r="S890" t="s">
        <v>27</v>
      </c>
      <c r="T890" t="s">
        <v>27</v>
      </c>
      <c r="U890" t="s">
        <v>27</v>
      </c>
      <c r="V890" t="s">
        <v>31</v>
      </c>
      <c r="W890" t="s">
        <v>27</v>
      </c>
      <c r="X890" t="s">
        <v>47</v>
      </c>
    </row>
    <row r="891" spans="1:25" x14ac:dyDescent="0.25">
      <c r="A891">
        <v>1383724</v>
      </c>
      <c r="B891" t="s">
        <v>5592</v>
      </c>
      <c r="C891" t="s">
        <v>5593</v>
      </c>
      <c r="D891">
        <v>4</v>
      </c>
      <c r="E891" t="s">
        <v>5594</v>
      </c>
      <c r="F891" t="s">
        <v>977</v>
      </c>
      <c r="G891" t="e">
        <f>-relin</f>
        <v>#NAME?</v>
      </c>
      <c r="H891" t="s">
        <v>1029</v>
      </c>
      <c r="I891" t="s">
        <v>1030</v>
      </c>
      <c r="J891">
        <v>2007</v>
      </c>
      <c r="K891">
        <v>2010</v>
      </c>
      <c r="O891" t="s">
        <v>40</v>
      </c>
      <c r="P891" t="s">
        <v>27</v>
      </c>
      <c r="Q891" t="s">
        <v>27</v>
      </c>
      <c r="R891" t="s">
        <v>28</v>
      </c>
      <c r="S891" t="s">
        <v>27</v>
      </c>
      <c r="T891" t="s">
        <v>27</v>
      </c>
      <c r="U891" t="s">
        <v>31</v>
      </c>
      <c r="V891" t="s">
        <v>27</v>
      </c>
      <c r="W891" t="s">
        <v>27</v>
      </c>
      <c r="X891" t="s">
        <v>47</v>
      </c>
    </row>
    <row r="892" spans="1:25" x14ac:dyDescent="0.25">
      <c r="A892">
        <v>5985</v>
      </c>
      <c r="B892" t="s">
        <v>5597</v>
      </c>
      <c r="C892" t="s">
        <v>5598</v>
      </c>
      <c r="D892">
        <v>4</v>
      </c>
      <c r="E892" t="s">
        <v>5599</v>
      </c>
      <c r="F892" t="s">
        <v>500</v>
      </c>
      <c r="G892" t="e">
        <f>-tecan</f>
        <v>#NAME?</v>
      </c>
      <c r="H892" t="s">
        <v>1775</v>
      </c>
      <c r="I892" t="e">
        <f>-tecan</f>
        <v>#NAME?</v>
      </c>
      <c r="J892">
        <v>1995</v>
      </c>
      <c r="K892">
        <v>1996</v>
      </c>
      <c r="L892" t="s">
        <v>5600</v>
      </c>
      <c r="M892" t="s">
        <v>5601</v>
      </c>
      <c r="N892" t="s">
        <v>2686</v>
      </c>
      <c r="O892" t="s">
        <v>26</v>
      </c>
      <c r="P892" t="s">
        <v>27</v>
      </c>
      <c r="Q892" t="s">
        <v>27</v>
      </c>
      <c r="R892" t="s">
        <v>28</v>
      </c>
      <c r="S892" t="s">
        <v>31</v>
      </c>
      <c r="T892" t="s">
        <v>27</v>
      </c>
      <c r="U892" t="s">
        <v>31</v>
      </c>
      <c r="V892" t="s">
        <v>27</v>
      </c>
      <c r="W892" t="s">
        <v>31</v>
      </c>
      <c r="X892" t="s">
        <v>47</v>
      </c>
      <c r="Y892" t="s">
        <v>5602</v>
      </c>
    </row>
    <row r="893" spans="1:25" x14ac:dyDescent="0.25">
      <c r="A893">
        <v>29637</v>
      </c>
      <c r="B893" t="s">
        <v>5603</v>
      </c>
      <c r="C893" t="s">
        <v>5604</v>
      </c>
      <c r="D893">
        <v>4</v>
      </c>
      <c r="E893" t="s">
        <v>5605</v>
      </c>
      <c r="F893" t="s">
        <v>3221</v>
      </c>
      <c r="G893" t="e">
        <f>-bendazole</f>
        <v>#NAME?</v>
      </c>
      <c r="H893" t="s">
        <v>214</v>
      </c>
      <c r="I893" t="e">
        <f>-bendazole</f>
        <v>#NAME?</v>
      </c>
      <c r="J893">
        <v>1971</v>
      </c>
      <c r="K893">
        <v>1974</v>
      </c>
      <c r="L893" t="s">
        <v>5606</v>
      </c>
      <c r="M893" t="s">
        <v>5607</v>
      </c>
      <c r="N893" t="s">
        <v>215</v>
      </c>
      <c r="O893" t="s">
        <v>32</v>
      </c>
      <c r="P893" t="s">
        <v>31</v>
      </c>
      <c r="Q893" t="s">
        <v>27</v>
      </c>
      <c r="R893" t="s">
        <v>35</v>
      </c>
      <c r="S893" t="s">
        <v>27</v>
      </c>
      <c r="T893" t="s">
        <v>31</v>
      </c>
      <c r="U893" t="s">
        <v>27</v>
      </c>
      <c r="V893" t="s">
        <v>27</v>
      </c>
      <c r="W893" t="s">
        <v>27</v>
      </c>
      <c r="X893" t="s">
        <v>47</v>
      </c>
      <c r="Y893" t="s">
        <v>5608</v>
      </c>
    </row>
    <row r="894" spans="1:25" x14ac:dyDescent="0.25">
      <c r="A894">
        <v>675454</v>
      </c>
      <c r="B894" t="s">
        <v>5609</v>
      </c>
      <c r="C894" t="s">
        <v>5610</v>
      </c>
      <c r="D894">
        <v>4</v>
      </c>
      <c r="E894" t="s">
        <v>5611</v>
      </c>
      <c r="F894" t="s">
        <v>146</v>
      </c>
      <c r="G894" t="e">
        <f>-parin</f>
        <v>#NAME?</v>
      </c>
      <c r="H894" t="s">
        <v>2706</v>
      </c>
      <c r="I894" t="e">
        <f>-parin</f>
        <v>#NAME?</v>
      </c>
      <c r="J894">
        <v>1995</v>
      </c>
      <c r="K894">
        <v>1993</v>
      </c>
      <c r="L894" t="s">
        <v>5612</v>
      </c>
      <c r="M894" t="s">
        <v>5613</v>
      </c>
      <c r="O894" t="s">
        <v>50</v>
      </c>
      <c r="P894" t="s">
        <v>27</v>
      </c>
      <c r="Q894" t="s">
        <v>27</v>
      </c>
      <c r="R894" t="s">
        <v>28</v>
      </c>
      <c r="S894" t="s">
        <v>27</v>
      </c>
      <c r="T894" t="s">
        <v>27</v>
      </c>
      <c r="U894" t="s">
        <v>31</v>
      </c>
      <c r="V894" t="s">
        <v>27</v>
      </c>
      <c r="W894" t="s">
        <v>31</v>
      </c>
      <c r="X894" t="s">
        <v>47</v>
      </c>
    </row>
    <row r="895" spans="1:25" x14ac:dyDescent="0.25">
      <c r="A895">
        <v>675361</v>
      </c>
      <c r="B895" t="s">
        <v>5614</v>
      </c>
      <c r="C895" t="s">
        <v>5615</v>
      </c>
      <c r="D895">
        <v>4</v>
      </c>
      <c r="E895" t="s">
        <v>5616</v>
      </c>
      <c r="F895" t="s">
        <v>2618</v>
      </c>
      <c r="G895" t="e">
        <f>-poetin</f>
        <v>#NAME?</v>
      </c>
      <c r="H895" t="s">
        <v>41</v>
      </c>
      <c r="I895" t="e">
        <f>-poetin</f>
        <v>#NAME?</v>
      </c>
      <c r="J895">
        <v>1990</v>
      </c>
      <c r="K895">
        <v>1989</v>
      </c>
      <c r="N895" t="s">
        <v>5617</v>
      </c>
      <c r="O895" t="s">
        <v>40</v>
      </c>
      <c r="P895" t="s">
        <v>27</v>
      </c>
      <c r="Q895" t="s">
        <v>27</v>
      </c>
      <c r="R895" t="s">
        <v>28</v>
      </c>
      <c r="S895" t="s">
        <v>27</v>
      </c>
      <c r="T895" t="s">
        <v>27</v>
      </c>
      <c r="U895" t="s">
        <v>31</v>
      </c>
      <c r="V895" t="s">
        <v>27</v>
      </c>
      <c r="W895" t="s">
        <v>27</v>
      </c>
      <c r="X895" t="s">
        <v>47</v>
      </c>
    </row>
    <row r="896" spans="1:25" x14ac:dyDescent="0.25">
      <c r="A896">
        <v>675579</v>
      </c>
      <c r="B896" t="s">
        <v>5618</v>
      </c>
      <c r="C896" t="s">
        <v>5619</v>
      </c>
      <c r="D896">
        <v>4</v>
      </c>
      <c r="E896" t="s">
        <v>5620</v>
      </c>
      <c r="F896" t="s">
        <v>5621</v>
      </c>
      <c r="G896" t="e">
        <f>-mab</f>
        <v>#NAME?</v>
      </c>
      <c r="H896" t="s">
        <v>98</v>
      </c>
      <c r="I896" t="e">
        <f>-mab</f>
        <v>#NAME?</v>
      </c>
      <c r="J896">
        <v>1999</v>
      </c>
      <c r="K896">
        <v>2004</v>
      </c>
      <c r="L896" t="s">
        <v>5622</v>
      </c>
      <c r="M896" t="s">
        <v>5623</v>
      </c>
      <c r="O896" t="s">
        <v>99</v>
      </c>
      <c r="P896" t="s">
        <v>27</v>
      </c>
      <c r="Q896" t="s">
        <v>27</v>
      </c>
      <c r="R896" t="s">
        <v>28</v>
      </c>
      <c r="S896" t="s">
        <v>27</v>
      </c>
      <c r="T896" t="s">
        <v>27</v>
      </c>
      <c r="U896" t="s">
        <v>31</v>
      </c>
      <c r="V896" t="s">
        <v>27</v>
      </c>
      <c r="W896" t="s">
        <v>31</v>
      </c>
      <c r="X896" t="s">
        <v>47</v>
      </c>
    </row>
    <row r="897" spans="1:25" x14ac:dyDescent="0.25">
      <c r="A897">
        <v>66029</v>
      </c>
      <c r="B897" t="s">
        <v>5624</v>
      </c>
      <c r="C897" t="s">
        <v>5625</v>
      </c>
      <c r="D897">
        <v>4</v>
      </c>
      <c r="E897" t="s">
        <v>5626</v>
      </c>
      <c r="F897" t="s">
        <v>5627</v>
      </c>
      <c r="G897" t="s">
        <v>901</v>
      </c>
      <c r="H897" t="s">
        <v>902</v>
      </c>
      <c r="I897" t="s">
        <v>901</v>
      </c>
      <c r="J897">
        <v>1979</v>
      </c>
      <c r="K897">
        <v>1986</v>
      </c>
      <c r="L897" t="s">
        <v>5628</v>
      </c>
      <c r="M897" t="s">
        <v>5629</v>
      </c>
      <c r="N897" t="s">
        <v>104</v>
      </c>
      <c r="O897" t="s">
        <v>32</v>
      </c>
      <c r="P897" t="s">
        <v>31</v>
      </c>
      <c r="Q897" t="s">
        <v>27</v>
      </c>
      <c r="R897" t="s">
        <v>35</v>
      </c>
      <c r="S897" t="s">
        <v>27</v>
      </c>
      <c r="T897" t="s">
        <v>31</v>
      </c>
      <c r="U897" t="s">
        <v>27</v>
      </c>
      <c r="V897" t="s">
        <v>27</v>
      </c>
      <c r="W897" t="s">
        <v>27</v>
      </c>
      <c r="X897" t="s">
        <v>47</v>
      </c>
      <c r="Y897" t="s">
        <v>5630</v>
      </c>
    </row>
    <row r="898" spans="1:25" x14ac:dyDescent="0.25">
      <c r="A898">
        <v>675295</v>
      </c>
      <c r="B898" t="s">
        <v>5631</v>
      </c>
      <c r="C898" t="s">
        <v>5632</v>
      </c>
      <c r="D898">
        <v>4</v>
      </c>
      <c r="E898" t="s">
        <v>5633</v>
      </c>
      <c r="F898" t="s">
        <v>2039</v>
      </c>
      <c r="G898" t="e">
        <f>-ium</f>
        <v>#NAME?</v>
      </c>
      <c r="H898" t="s">
        <v>67</v>
      </c>
      <c r="I898" t="e">
        <f>-ium</f>
        <v>#NAME?</v>
      </c>
      <c r="J898">
        <v>2001</v>
      </c>
      <c r="K898">
        <v>2004</v>
      </c>
      <c r="L898" t="s">
        <v>5634</v>
      </c>
      <c r="M898" t="s">
        <v>5635</v>
      </c>
      <c r="O898" t="s">
        <v>32</v>
      </c>
      <c r="P898" t="s">
        <v>31</v>
      </c>
      <c r="Q898" t="s">
        <v>27</v>
      </c>
      <c r="R898" t="s">
        <v>33</v>
      </c>
      <c r="S898" t="s">
        <v>27</v>
      </c>
      <c r="T898" t="s">
        <v>31</v>
      </c>
      <c r="U898" t="s">
        <v>27</v>
      </c>
      <c r="V898" t="s">
        <v>27</v>
      </c>
      <c r="W898" t="s">
        <v>27</v>
      </c>
      <c r="X898" t="s">
        <v>47</v>
      </c>
      <c r="Y898" t="s">
        <v>5636</v>
      </c>
    </row>
    <row r="899" spans="1:25" x14ac:dyDescent="0.25">
      <c r="A899">
        <v>675273</v>
      </c>
      <c r="B899" t="s">
        <v>5637</v>
      </c>
      <c r="C899" t="s">
        <v>5638</v>
      </c>
      <c r="D899">
        <v>4</v>
      </c>
      <c r="E899" t="s">
        <v>5639</v>
      </c>
      <c r="F899" t="s">
        <v>3181</v>
      </c>
      <c r="G899" t="e">
        <f>-ium</f>
        <v>#NAME?</v>
      </c>
      <c r="H899" t="s">
        <v>67</v>
      </c>
      <c r="I899" t="e">
        <f>-ium</f>
        <v>#NAME?</v>
      </c>
      <c r="J899">
        <v>1963</v>
      </c>
      <c r="N899" t="s">
        <v>66</v>
      </c>
      <c r="O899" t="s">
        <v>32</v>
      </c>
      <c r="P899" t="s">
        <v>27</v>
      </c>
      <c r="Q899" t="s">
        <v>27</v>
      </c>
      <c r="R899" t="s">
        <v>35</v>
      </c>
      <c r="S899" t="s">
        <v>27</v>
      </c>
      <c r="T899" t="s">
        <v>27</v>
      </c>
      <c r="U899" t="s">
        <v>27</v>
      </c>
      <c r="V899" t="s">
        <v>31</v>
      </c>
      <c r="W899" t="s">
        <v>27</v>
      </c>
      <c r="X899" t="s">
        <v>47</v>
      </c>
      <c r="Y899" t="s">
        <v>5640</v>
      </c>
    </row>
    <row r="900" spans="1:25" x14ac:dyDescent="0.25">
      <c r="A900">
        <v>366274</v>
      </c>
      <c r="B900" t="s">
        <v>5641</v>
      </c>
      <c r="C900" t="s">
        <v>5642</v>
      </c>
      <c r="D900">
        <v>4</v>
      </c>
      <c r="E900" t="s">
        <v>5643</v>
      </c>
      <c r="F900" t="s">
        <v>5644</v>
      </c>
      <c r="G900" t="e">
        <f>-zolamide</f>
        <v>#NAME?</v>
      </c>
      <c r="H900" t="s">
        <v>472</v>
      </c>
      <c r="I900" t="e">
        <f>-zolamide</f>
        <v>#NAME?</v>
      </c>
      <c r="J900">
        <v>1992</v>
      </c>
      <c r="K900">
        <v>1994</v>
      </c>
      <c r="L900" t="s">
        <v>5645</v>
      </c>
      <c r="M900" t="s">
        <v>5646</v>
      </c>
      <c r="N900" t="s">
        <v>475</v>
      </c>
      <c r="O900" t="s">
        <v>32</v>
      </c>
      <c r="P900" t="s">
        <v>31</v>
      </c>
      <c r="Q900" t="s">
        <v>27</v>
      </c>
      <c r="R900" t="s">
        <v>28</v>
      </c>
      <c r="S900" t="s">
        <v>27</v>
      </c>
      <c r="T900" t="s">
        <v>27</v>
      </c>
      <c r="U900" t="s">
        <v>27</v>
      </c>
      <c r="V900" t="s">
        <v>31</v>
      </c>
      <c r="W900" t="s">
        <v>27</v>
      </c>
      <c r="X900" t="s">
        <v>47</v>
      </c>
      <c r="Y900" t="s">
        <v>5647</v>
      </c>
    </row>
    <row r="901" spans="1:25" x14ac:dyDescent="0.25">
      <c r="A901">
        <v>675276</v>
      </c>
      <c r="B901" t="s">
        <v>5648</v>
      </c>
      <c r="C901" t="s">
        <v>5649</v>
      </c>
      <c r="D901">
        <v>4</v>
      </c>
      <c r="F901" t="s">
        <v>1008</v>
      </c>
      <c r="G901" t="e">
        <f>-ium</f>
        <v>#NAME?</v>
      </c>
      <c r="H901" t="s">
        <v>67</v>
      </c>
      <c r="I901" t="e">
        <f>-ium</f>
        <v>#NAME?</v>
      </c>
      <c r="K901">
        <v>1982</v>
      </c>
      <c r="L901" t="s">
        <v>5650</v>
      </c>
      <c r="M901" t="s">
        <v>5651</v>
      </c>
      <c r="O901" t="s">
        <v>32</v>
      </c>
      <c r="P901" t="s">
        <v>31</v>
      </c>
      <c r="Q901" t="s">
        <v>27</v>
      </c>
      <c r="R901" t="s">
        <v>33</v>
      </c>
      <c r="S901" t="s">
        <v>27</v>
      </c>
      <c r="T901" t="s">
        <v>31</v>
      </c>
      <c r="U901" t="s">
        <v>27</v>
      </c>
      <c r="V901" t="s">
        <v>27</v>
      </c>
      <c r="W901" t="s">
        <v>27</v>
      </c>
      <c r="X901" t="s">
        <v>172</v>
      </c>
      <c r="Y901" t="s">
        <v>5652</v>
      </c>
    </row>
    <row r="902" spans="1:25" x14ac:dyDescent="0.25">
      <c r="A902">
        <v>321707</v>
      </c>
      <c r="B902" t="s">
        <v>5653</v>
      </c>
      <c r="C902" t="s">
        <v>5654</v>
      </c>
      <c r="D902">
        <v>4</v>
      </c>
      <c r="E902" t="s">
        <v>5655</v>
      </c>
      <c r="F902" t="s">
        <v>5656</v>
      </c>
      <c r="G902" t="e">
        <f>-vir</f>
        <v>#NAME?</v>
      </c>
      <c r="H902" t="s">
        <v>4581</v>
      </c>
      <c r="I902" t="s">
        <v>4582</v>
      </c>
      <c r="J902">
        <v>1996</v>
      </c>
      <c r="K902">
        <v>1998</v>
      </c>
      <c r="L902" t="s">
        <v>5657</v>
      </c>
      <c r="M902" t="s">
        <v>5658</v>
      </c>
      <c r="N902" t="s">
        <v>61</v>
      </c>
      <c r="O902" t="s">
        <v>32</v>
      </c>
      <c r="P902" t="s">
        <v>31</v>
      </c>
      <c r="Q902" t="s">
        <v>27</v>
      </c>
      <c r="R902" t="s">
        <v>28</v>
      </c>
      <c r="S902" t="s">
        <v>31</v>
      </c>
      <c r="T902" t="s">
        <v>31</v>
      </c>
      <c r="U902" t="s">
        <v>27</v>
      </c>
      <c r="V902" t="s">
        <v>27</v>
      </c>
      <c r="W902" t="s">
        <v>31</v>
      </c>
      <c r="X902" t="s">
        <v>47</v>
      </c>
      <c r="Y902" t="s">
        <v>5659</v>
      </c>
    </row>
    <row r="903" spans="1:25" x14ac:dyDescent="0.25">
      <c r="A903">
        <v>675260</v>
      </c>
      <c r="B903" t="s">
        <v>5660</v>
      </c>
      <c r="C903" t="s">
        <v>5661</v>
      </c>
      <c r="D903">
        <v>4</v>
      </c>
      <c r="E903" t="s">
        <v>5662</v>
      </c>
      <c r="F903" t="s">
        <v>197</v>
      </c>
      <c r="G903" t="e">
        <f>-relin</f>
        <v>#NAME?</v>
      </c>
      <c r="H903" t="s">
        <v>849</v>
      </c>
      <c r="I903" t="e">
        <f>-relin</f>
        <v>#NAME?</v>
      </c>
      <c r="J903">
        <v>1984</v>
      </c>
      <c r="K903">
        <v>1990</v>
      </c>
      <c r="L903" t="s">
        <v>5663</v>
      </c>
      <c r="M903" t="s">
        <v>5664</v>
      </c>
      <c r="N903" t="s">
        <v>2727</v>
      </c>
      <c r="O903" t="s">
        <v>40</v>
      </c>
      <c r="P903" t="s">
        <v>27</v>
      </c>
      <c r="Q903" t="s">
        <v>27</v>
      </c>
      <c r="R903" t="s">
        <v>28</v>
      </c>
      <c r="S903" t="s">
        <v>27</v>
      </c>
      <c r="T903" t="s">
        <v>27</v>
      </c>
      <c r="U903" t="s">
        <v>27</v>
      </c>
      <c r="V903" t="s">
        <v>31</v>
      </c>
      <c r="W903" t="s">
        <v>27</v>
      </c>
      <c r="X903" t="s">
        <v>47</v>
      </c>
      <c r="Y903" t="s">
        <v>5665</v>
      </c>
    </row>
    <row r="904" spans="1:25" x14ac:dyDescent="0.25">
      <c r="A904">
        <v>6968</v>
      </c>
      <c r="B904" t="s">
        <v>5666</v>
      </c>
      <c r="C904" t="s">
        <v>5667</v>
      </c>
      <c r="D904">
        <v>4</v>
      </c>
      <c r="E904" t="s">
        <v>5668</v>
      </c>
      <c r="F904" t="s">
        <v>5669</v>
      </c>
      <c r="G904" t="e">
        <f ca="1">-ifen(e)</f>
        <v>#NAME?</v>
      </c>
      <c r="H904" t="s">
        <v>962</v>
      </c>
      <c r="I904" t="e">
        <f ca="1">-ifen(e)</f>
        <v>#NAME?</v>
      </c>
      <c r="J904">
        <v>1976</v>
      </c>
      <c r="K904">
        <v>1977</v>
      </c>
      <c r="L904" t="s">
        <v>5670</v>
      </c>
      <c r="M904" t="s">
        <v>5671</v>
      </c>
      <c r="N904" t="s">
        <v>963</v>
      </c>
      <c r="O904" t="s">
        <v>32</v>
      </c>
      <c r="P904" t="s">
        <v>27</v>
      </c>
      <c r="Q904" t="s">
        <v>27</v>
      </c>
      <c r="R904" t="s">
        <v>35</v>
      </c>
      <c r="S904" t="s">
        <v>31</v>
      </c>
      <c r="T904" t="s">
        <v>31</v>
      </c>
      <c r="U904" t="s">
        <v>27</v>
      </c>
      <c r="V904" t="s">
        <v>27</v>
      </c>
      <c r="W904" t="s">
        <v>31</v>
      </c>
      <c r="X904" t="s">
        <v>47</v>
      </c>
      <c r="Y904" t="s">
        <v>5672</v>
      </c>
    </row>
    <row r="905" spans="1:25" x14ac:dyDescent="0.25">
      <c r="A905">
        <v>674297</v>
      </c>
      <c r="B905" t="s">
        <v>5673</v>
      </c>
      <c r="C905" t="s">
        <v>5674</v>
      </c>
      <c r="D905">
        <v>4</v>
      </c>
      <c r="E905" t="s">
        <v>5675</v>
      </c>
      <c r="F905" t="s">
        <v>1617</v>
      </c>
      <c r="G905" t="s">
        <v>2662</v>
      </c>
      <c r="H905" t="s">
        <v>2663</v>
      </c>
      <c r="I905" t="s">
        <v>2662</v>
      </c>
      <c r="J905">
        <v>1990</v>
      </c>
      <c r="K905">
        <v>1993</v>
      </c>
      <c r="L905" t="s">
        <v>5676</v>
      </c>
      <c r="M905" t="s">
        <v>5677</v>
      </c>
      <c r="N905" t="s">
        <v>3586</v>
      </c>
      <c r="O905" t="s">
        <v>32</v>
      </c>
      <c r="P905" t="s">
        <v>27</v>
      </c>
      <c r="Q905" t="s">
        <v>27</v>
      </c>
      <c r="R905" t="s">
        <v>37</v>
      </c>
      <c r="S905" t="s">
        <v>27</v>
      </c>
      <c r="T905" t="s">
        <v>27</v>
      </c>
      <c r="U905" t="s">
        <v>31</v>
      </c>
      <c r="V905" t="s">
        <v>27</v>
      </c>
      <c r="W905" t="s">
        <v>31</v>
      </c>
      <c r="X905" t="s">
        <v>47</v>
      </c>
    </row>
    <row r="906" spans="1:25" x14ac:dyDescent="0.25">
      <c r="A906">
        <v>675068</v>
      </c>
      <c r="B906" t="s">
        <v>5678</v>
      </c>
      <c r="C906" t="s">
        <v>5679</v>
      </c>
      <c r="D906">
        <v>4</v>
      </c>
      <c r="F906" t="s">
        <v>5680</v>
      </c>
      <c r="K906">
        <v>1957</v>
      </c>
      <c r="L906" t="s">
        <v>5681</v>
      </c>
      <c r="M906" t="s">
        <v>5682</v>
      </c>
      <c r="N906" t="s">
        <v>1207</v>
      </c>
      <c r="O906" t="s">
        <v>32</v>
      </c>
      <c r="P906" t="s">
        <v>31</v>
      </c>
      <c r="Q906" t="s">
        <v>27</v>
      </c>
      <c r="R906" t="s">
        <v>33</v>
      </c>
      <c r="S906" t="s">
        <v>27</v>
      </c>
      <c r="T906" t="s">
        <v>31</v>
      </c>
      <c r="U906" t="s">
        <v>31</v>
      </c>
      <c r="V906" t="s">
        <v>27</v>
      </c>
      <c r="W906" t="s">
        <v>27</v>
      </c>
      <c r="X906" t="s">
        <v>47</v>
      </c>
      <c r="Y906" t="s">
        <v>5683</v>
      </c>
    </row>
    <row r="907" spans="1:25" x14ac:dyDescent="0.25">
      <c r="A907">
        <v>418401</v>
      </c>
      <c r="B907" t="s">
        <v>5684</v>
      </c>
      <c r="C907" t="s">
        <v>5685</v>
      </c>
      <c r="D907">
        <v>4</v>
      </c>
      <c r="E907" t="s">
        <v>5686</v>
      </c>
      <c r="F907" t="s">
        <v>4911</v>
      </c>
      <c r="J907">
        <v>1978</v>
      </c>
      <c r="K907">
        <v>2004</v>
      </c>
      <c r="L907" t="s">
        <v>5687</v>
      </c>
      <c r="M907" t="s">
        <v>5688</v>
      </c>
      <c r="N907" t="s">
        <v>167</v>
      </c>
      <c r="O907" t="s">
        <v>26</v>
      </c>
      <c r="P907" t="s">
        <v>31</v>
      </c>
      <c r="Q907" t="s">
        <v>27</v>
      </c>
      <c r="R907" t="s">
        <v>28</v>
      </c>
      <c r="S907" t="s">
        <v>31</v>
      </c>
      <c r="T907" t="s">
        <v>27</v>
      </c>
      <c r="U907" t="s">
        <v>31</v>
      </c>
      <c r="V907" t="s">
        <v>27</v>
      </c>
      <c r="W907" t="s">
        <v>27</v>
      </c>
      <c r="X907" t="s">
        <v>47</v>
      </c>
      <c r="Y907" t="s">
        <v>5689</v>
      </c>
    </row>
    <row r="908" spans="1:25" x14ac:dyDescent="0.25">
      <c r="A908">
        <v>563573</v>
      </c>
      <c r="B908" t="s">
        <v>5690</v>
      </c>
      <c r="C908" t="s">
        <v>5691</v>
      </c>
      <c r="D908">
        <v>4</v>
      </c>
      <c r="F908" t="s">
        <v>1617</v>
      </c>
      <c r="J908">
        <v>1965</v>
      </c>
      <c r="L908" t="s">
        <v>5692</v>
      </c>
      <c r="M908" t="s">
        <v>5693</v>
      </c>
      <c r="N908" t="s">
        <v>53</v>
      </c>
      <c r="O908" t="s">
        <v>32</v>
      </c>
      <c r="P908" t="s">
        <v>27</v>
      </c>
      <c r="Q908" t="s">
        <v>27</v>
      </c>
      <c r="R908" t="s">
        <v>35</v>
      </c>
      <c r="S908" t="s">
        <v>27</v>
      </c>
      <c r="T908" t="s">
        <v>27</v>
      </c>
      <c r="U908" t="s">
        <v>31</v>
      </c>
      <c r="V908" t="s">
        <v>27</v>
      </c>
      <c r="W908" t="s">
        <v>27</v>
      </c>
      <c r="X908" t="s">
        <v>172</v>
      </c>
      <c r="Y908" t="s">
        <v>5694</v>
      </c>
    </row>
    <row r="909" spans="1:25" x14ac:dyDescent="0.25">
      <c r="A909">
        <v>11002</v>
      </c>
      <c r="B909" t="s">
        <v>5695</v>
      </c>
      <c r="C909" t="s">
        <v>5696</v>
      </c>
      <c r="D909">
        <v>4</v>
      </c>
      <c r="F909" t="s">
        <v>5697</v>
      </c>
      <c r="K909">
        <v>1957</v>
      </c>
      <c r="L909" t="s">
        <v>5698</v>
      </c>
      <c r="M909" t="s">
        <v>5699</v>
      </c>
      <c r="N909" t="s">
        <v>167</v>
      </c>
      <c r="O909" t="s">
        <v>32</v>
      </c>
      <c r="P909" t="s">
        <v>31</v>
      </c>
      <c r="Q909" t="s">
        <v>27</v>
      </c>
      <c r="R909" t="s">
        <v>35</v>
      </c>
      <c r="S909" t="s">
        <v>27</v>
      </c>
      <c r="T909" t="s">
        <v>31</v>
      </c>
      <c r="U909" t="s">
        <v>27</v>
      </c>
      <c r="V909" t="s">
        <v>27</v>
      </c>
      <c r="W909" t="s">
        <v>31</v>
      </c>
      <c r="X909" t="s">
        <v>47</v>
      </c>
      <c r="Y909" t="s">
        <v>5700</v>
      </c>
    </row>
    <row r="910" spans="1:25" x14ac:dyDescent="0.25">
      <c r="A910">
        <v>2132</v>
      </c>
      <c r="B910" t="s">
        <v>5701</v>
      </c>
      <c r="C910" t="s">
        <v>5702</v>
      </c>
      <c r="D910">
        <v>4</v>
      </c>
      <c r="F910" t="s">
        <v>4250</v>
      </c>
      <c r="K910">
        <v>1982</v>
      </c>
      <c r="N910" t="s">
        <v>5703</v>
      </c>
      <c r="O910" t="s">
        <v>32</v>
      </c>
      <c r="P910" t="s">
        <v>31</v>
      </c>
      <c r="Q910" t="s">
        <v>27</v>
      </c>
      <c r="R910" t="s">
        <v>33</v>
      </c>
      <c r="S910" t="s">
        <v>27</v>
      </c>
      <c r="T910" t="s">
        <v>27</v>
      </c>
      <c r="U910" t="s">
        <v>31</v>
      </c>
      <c r="V910" t="s">
        <v>27</v>
      </c>
      <c r="W910" t="s">
        <v>27</v>
      </c>
      <c r="X910" t="s">
        <v>172</v>
      </c>
      <c r="Y910" t="s">
        <v>5704</v>
      </c>
    </row>
    <row r="911" spans="1:25" x14ac:dyDescent="0.25">
      <c r="A911">
        <v>3183</v>
      </c>
      <c r="B911" t="s">
        <v>5705</v>
      </c>
      <c r="C911" t="s">
        <v>5706</v>
      </c>
      <c r="D911">
        <v>4</v>
      </c>
      <c r="E911" t="s">
        <v>5707</v>
      </c>
      <c r="F911" t="s">
        <v>5708</v>
      </c>
      <c r="G911" t="e">
        <f>-setron</f>
        <v>#NAME?</v>
      </c>
      <c r="H911" t="s">
        <v>848</v>
      </c>
      <c r="I911" t="e">
        <f>-setron</f>
        <v>#NAME?</v>
      </c>
      <c r="J911">
        <v>1989</v>
      </c>
      <c r="K911">
        <v>1991</v>
      </c>
      <c r="L911" t="s">
        <v>5709</v>
      </c>
      <c r="M911" t="s">
        <v>5710</v>
      </c>
      <c r="N911" t="s">
        <v>5711</v>
      </c>
      <c r="O911" t="s">
        <v>32</v>
      </c>
      <c r="P911" t="s">
        <v>31</v>
      </c>
      <c r="Q911" t="s">
        <v>27</v>
      </c>
      <c r="R911" t="s">
        <v>33</v>
      </c>
      <c r="S911" t="s">
        <v>27</v>
      </c>
      <c r="T911" t="s">
        <v>31</v>
      </c>
      <c r="U911" t="s">
        <v>31</v>
      </c>
      <c r="V911" t="s">
        <v>27</v>
      </c>
      <c r="W911" t="s">
        <v>27</v>
      </c>
      <c r="X911" t="s">
        <v>47</v>
      </c>
      <c r="Y911" t="s">
        <v>5712</v>
      </c>
    </row>
    <row r="912" spans="1:25" x14ac:dyDescent="0.25">
      <c r="A912">
        <v>29097</v>
      </c>
      <c r="B912" t="s">
        <v>5713</v>
      </c>
      <c r="C912" t="s">
        <v>5714</v>
      </c>
      <c r="D912">
        <v>4</v>
      </c>
      <c r="E912" t="s">
        <v>5715</v>
      </c>
      <c r="F912" t="s">
        <v>285</v>
      </c>
      <c r="K912">
        <v>1982</v>
      </c>
      <c r="L912" t="s">
        <v>5716</v>
      </c>
      <c r="M912" t="s">
        <v>5717</v>
      </c>
      <c r="N912" t="s">
        <v>5718</v>
      </c>
      <c r="O912" t="s">
        <v>32</v>
      </c>
      <c r="P912" t="s">
        <v>31</v>
      </c>
      <c r="Q912" t="s">
        <v>27</v>
      </c>
      <c r="R912" t="s">
        <v>35</v>
      </c>
      <c r="S912" t="s">
        <v>27</v>
      </c>
      <c r="T912" t="s">
        <v>31</v>
      </c>
      <c r="U912" t="s">
        <v>27</v>
      </c>
      <c r="V912" t="s">
        <v>27</v>
      </c>
      <c r="W912" t="s">
        <v>27</v>
      </c>
      <c r="X912" t="s">
        <v>172</v>
      </c>
      <c r="Y912" t="s">
        <v>5719</v>
      </c>
    </row>
    <row r="913" spans="1:25" x14ac:dyDescent="0.25">
      <c r="A913">
        <v>675246</v>
      </c>
      <c r="B913" t="s">
        <v>5720</v>
      </c>
      <c r="C913" t="s">
        <v>5721</v>
      </c>
      <c r="D913">
        <v>4</v>
      </c>
      <c r="E913" t="s">
        <v>5722</v>
      </c>
      <c r="F913" t="s">
        <v>146</v>
      </c>
      <c r="G913" t="e">
        <f>-terol</f>
        <v>#NAME?</v>
      </c>
      <c r="H913" t="s">
        <v>180</v>
      </c>
      <c r="I913" t="e">
        <f>-terol</f>
        <v>#NAME?</v>
      </c>
      <c r="J913">
        <v>1975</v>
      </c>
      <c r="K913">
        <v>1984</v>
      </c>
      <c r="L913" t="s">
        <v>5723</v>
      </c>
      <c r="M913" t="s">
        <v>5724</v>
      </c>
      <c r="N913" t="s">
        <v>344</v>
      </c>
      <c r="O913" t="s">
        <v>32</v>
      </c>
      <c r="P913" t="s">
        <v>27</v>
      </c>
      <c r="Q913" t="s">
        <v>27</v>
      </c>
      <c r="R913" t="s">
        <v>33</v>
      </c>
      <c r="S913" t="s">
        <v>31</v>
      </c>
      <c r="T913" t="s">
        <v>27</v>
      </c>
      <c r="U913" t="s">
        <v>27</v>
      </c>
      <c r="V913" t="s">
        <v>31</v>
      </c>
      <c r="W913" t="s">
        <v>27</v>
      </c>
      <c r="X913" t="s">
        <v>172</v>
      </c>
      <c r="Y913" t="s">
        <v>5725</v>
      </c>
    </row>
    <row r="914" spans="1:25" x14ac:dyDescent="0.25">
      <c r="A914">
        <v>178495</v>
      </c>
      <c r="B914" t="s">
        <v>5726</v>
      </c>
      <c r="C914" t="s">
        <v>5727</v>
      </c>
      <c r="D914">
        <v>4</v>
      </c>
      <c r="F914" t="s">
        <v>5728</v>
      </c>
      <c r="K914">
        <v>2008</v>
      </c>
      <c r="N914" t="s">
        <v>1221</v>
      </c>
      <c r="O914" t="s">
        <v>32</v>
      </c>
      <c r="P914" t="s">
        <v>31</v>
      </c>
      <c r="Q914" t="s">
        <v>27</v>
      </c>
      <c r="R914" t="s">
        <v>35</v>
      </c>
      <c r="S914" t="s">
        <v>27</v>
      </c>
      <c r="T914" t="s">
        <v>27</v>
      </c>
      <c r="U914" t="s">
        <v>27</v>
      </c>
      <c r="V914" t="s">
        <v>31</v>
      </c>
      <c r="W914" t="s">
        <v>27</v>
      </c>
      <c r="X914" t="s">
        <v>580</v>
      </c>
      <c r="Y914" t="s">
        <v>5729</v>
      </c>
    </row>
    <row r="915" spans="1:25" x14ac:dyDescent="0.25">
      <c r="A915">
        <v>675730</v>
      </c>
      <c r="B915" t="s">
        <v>5730</v>
      </c>
      <c r="C915" t="s">
        <v>5731</v>
      </c>
      <c r="D915">
        <v>4</v>
      </c>
      <c r="F915" t="s">
        <v>5732</v>
      </c>
      <c r="K915">
        <v>1974</v>
      </c>
      <c r="N915" t="s">
        <v>5733</v>
      </c>
      <c r="O915" t="s">
        <v>58</v>
      </c>
      <c r="P915" t="s">
        <v>31</v>
      </c>
      <c r="Q915" t="s">
        <v>27</v>
      </c>
      <c r="R915" t="s">
        <v>33</v>
      </c>
      <c r="S915" t="s">
        <v>27</v>
      </c>
      <c r="T915" t="s">
        <v>27</v>
      </c>
      <c r="U915" t="s">
        <v>31</v>
      </c>
      <c r="V915" t="s">
        <v>27</v>
      </c>
      <c r="W915" t="s">
        <v>27</v>
      </c>
      <c r="X915" t="s">
        <v>47</v>
      </c>
      <c r="Y915" t="s">
        <v>5734</v>
      </c>
    </row>
    <row r="916" spans="1:25" x14ac:dyDescent="0.25">
      <c r="A916">
        <v>386327</v>
      </c>
      <c r="B916" t="s">
        <v>5735</v>
      </c>
      <c r="C916" t="s">
        <v>5736</v>
      </c>
      <c r="D916">
        <v>4</v>
      </c>
      <c r="F916" t="s">
        <v>382</v>
      </c>
      <c r="J916">
        <v>1990</v>
      </c>
      <c r="K916">
        <v>1990</v>
      </c>
      <c r="L916" t="s">
        <v>5737</v>
      </c>
      <c r="M916" t="s">
        <v>5738</v>
      </c>
      <c r="N916" t="s">
        <v>167</v>
      </c>
      <c r="O916" t="s">
        <v>32</v>
      </c>
      <c r="P916" t="s">
        <v>31</v>
      </c>
      <c r="Q916" t="s">
        <v>27</v>
      </c>
      <c r="R916" t="s">
        <v>35</v>
      </c>
      <c r="S916" t="s">
        <v>27</v>
      </c>
      <c r="T916" t="s">
        <v>31</v>
      </c>
      <c r="U916" t="s">
        <v>27</v>
      </c>
      <c r="V916" t="s">
        <v>27</v>
      </c>
      <c r="W916" t="s">
        <v>31</v>
      </c>
      <c r="X916" t="s">
        <v>47</v>
      </c>
      <c r="Y916" t="s">
        <v>5739</v>
      </c>
    </row>
    <row r="917" spans="1:25" x14ac:dyDescent="0.25">
      <c r="A917">
        <v>35271</v>
      </c>
      <c r="B917" t="s">
        <v>5740</v>
      </c>
      <c r="C917" t="s">
        <v>5741</v>
      </c>
      <c r="D917">
        <v>4</v>
      </c>
      <c r="E917" t="s">
        <v>5742</v>
      </c>
      <c r="F917" t="s">
        <v>5743</v>
      </c>
      <c r="G917" t="e">
        <f>-rocin</f>
        <v>#NAME?</v>
      </c>
      <c r="H917" t="s">
        <v>944</v>
      </c>
      <c r="I917" t="e">
        <f>-rocin</f>
        <v>#NAME?</v>
      </c>
      <c r="J917">
        <v>1986</v>
      </c>
      <c r="K917">
        <v>1987</v>
      </c>
      <c r="L917" t="s">
        <v>5744</v>
      </c>
      <c r="M917" t="s">
        <v>5745</v>
      </c>
      <c r="N917" t="s">
        <v>1522</v>
      </c>
      <c r="O917" t="s">
        <v>26</v>
      </c>
      <c r="P917" t="s">
        <v>27</v>
      </c>
      <c r="Q917" t="s">
        <v>27</v>
      </c>
      <c r="R917" t="s">
        <v>28</v>
      </c>
      <c r="S917" t="s">
        <v>27</v>
      </c>
      <c r="T917" t="s">
        <v>27</v>
      </c>
      <c r="U917" t="s">
        <v>27</v>
      </c>
      <c r="V917" t="s">
        <v>31</v>
      </c>
      <c r="W917" t="s">
        <v>27</v>
      </c>
      <c r="X917" t="s">
        <v>47</v>
      </c>
      <c r="Y917" t="s">
        <v>5746</v>
      </c>
    </row>
    <row r="918" spans="1:25" x14ac:dyDescent="0.25">
      <c r="A918">
        <v>15958</v>
      </c>
      <c r="B918" t="s">
        <v>5747</v>
      </c>
      <c r="C918" t="s">
        <v>5748</v>
      </c>
      <c r="D918">
        <v>4</v>
      </c>
      <c r="E918" t="s">
        <v>5749</v>
      </c>
      <c r="F918" t="s">
        <v>419</v>
      </c>
      <c r="J918">
        <v>1986</v>
      </c>
      <c r="K918">
        <v>1985</v>
      </c>
      <c r="L918" t="s">
        <v>5750</v>
      </c>
      <c r="M918" t="s">
        <v>5751</v>
      </c>
      <c r="N918" t="s">
        <v>72</v>
      </c>
      <c r="O918" t="s">
        <v>32</v>
      </c>
      <c r="P918" t="s">
        <v>31</v>
      </c>
      <c r="Q918" t="s">
        <v>27</v>
      </c>
      <c r="R918" t="s">
        <v>33</v>
      </c>
      <c r="S918" t="s">
        <v>27</v>
      </c>
      <c r="T918" t="s">
        <v>31</v>
      </c>
      <c r="U918" t="s">
        <v>27</v>
      </c>
      <c r="V918" t="s">
        <v>27</v>
      </c>
      <c r="W918" t="s">
        <v>31</v>
      </c>
      <c r="X918" t="s">
        <v>47</v>
      </c>
      <c r="Y918" t="s">
        <v>5752</v>
      </c>
    </row>
    <row r="919" spans="1:25" x14ac:dyDescent="0.25">
      <c r="A919">
        <v>1382992</v>
      </c>
      <c r="B919" t="s">
        <v>5753</v>
      </c>
      <c r="C919" t="s">
        <v>5754</v>
      </c>
      <c r="D919">
        <v>4</v>
      </c>
      <c r="E919" t="s">
        <v>5755</v>
      </c>
      <c r="F919" t="s">
        <v>4467</v>
      </c>
      <c r="J919">
        <v>1990</v>
      </c>
      <c r="K919">
        <v>1990</v>
      </c>
      <c r="L919" t="s">
        <v>5756</v>
      </c>
      <c r="M919" t="s">
        <v>5757</v>
      </c>
      <c r="N919" t="s">
        <v>5758</v>
      </c>
      <c r="O919" t="s">
        <v>32</v>
      </c>
      <c r="P919" t="s">
        <v>27</v>
      </c>
      <c r="Q919" t="s">
        <v>27</v>
      </c>
      <c r="R919" t="s">
        <v>35</v>
      </c>
      <c r="S919" t="s">
        <v>27</v>
      </c>
      <c r="T919" t="s">
        <v>27</v>
      </c>
      <c r="U919" t="s">
        <v>31</v>
      </c>
      <c r="V919" t="s">
        <v>27</v>
      </c>
      <c r="W919" t="s">
        <v>27</v>
      </c>
      <c r="X919" t="s">
        <v>47</v>
      </c>
    </row>
    <row r="920" spans="1:25" x14ac:dyDescent="0.25">
      <c r="A920">
        <v>64200</v>
      </c>
      <c r="B920" t="s">
        <v>5759</v>
      </c>
      <c r="C920" t="s">
        <v>5760</v>
      </c>
      <c r="D920">
        <v>4</v>
      </c>
      <c r="E920" t="s">
        <v>5761</v>
      </c>
      <c r="F920" t="s">
        <v>5762</v>
      </c>
      <c r="J920">
        <v>1972</v>
      </c>
      <c r="K920">
        <v>1997</v>
      </c>
      <c r="L920" t="s">
        <v>5763</v>
      </c>
      <c r="M920" t="s">
        <v>5764</v>
      </c>
      <c r="N920" t="s">
        <v>213</v>
      </c>
      <c r="O920" t="s">
        <v>32</v>
      </c>
      <c r="P920" t="s">
        <v>27</v>
      </c>
      <c r="Q920" t="s">
        <v>27</v>
      </c>
      <c r="R920" t="s">
        <v>35</v>
      </c>
      <c r="S920" t="s">
        <v>27</v>
      </c>
      <c r="T920" t="s">
        <v>27</v>
      </c>
      <c r="U920" t="s">
        <v>27</v>
      </c>
      <c r="V920" t="s">
        <v>31</v>
      </c>
      <c r="W920" t="s">
        <v>27</v>
      </c>
      <c r="X920" t="s">
        <v>580</v>
      </c>
      <c r="Y920" t="s">
        <v>5765</v>
      </c>
    </row>
    <row r="921" spans="1:25" x14ac:dyDescent="0.25">
      <c r="A921">
        <v>675212</v>
      </c>
      <c r="B921" t="s">
        <v>5766</v>
      </c>
      <c r="C921" t="s">
        <v>5767</v>
      </c>
      <c r="D921">
        <v>4</v>
      </c>
      <c r="E921" t="s">
        <v>5768</v>
      </c>
      <c r="F921" t="s">
        <v>1617</v>
      </c>
      <c r="J921">
        <v>1962</v>
      </c>
      <c r="K921">
        <v>1969</v>
      </c>
      <c r="L921" t="s">
        <v>5769</v>
      </c>
      <c r="M921" t="s">
        <v>5770</v>
      </c>
      <c r="N921" t="s">
        <v>5260</v>
      </c>
      <c r="O921" t="s">
        <v>32</v>
      </c>
      <c r="P921" t="s">
        <v>27</v>
      </c>
      <c r="Q921" t="s">
        <v>27</v>
      </c>
      <c r="R921" t="s">
        <v>33</v>
      </c>
      <c r="S921" t="s">
        <v>27</v>
      </c>
      <c r="T921" t="s">
        <v>31</v>
      </c>
      <c r="U921" t="s">
        <v>27</v>
      </c>
      <c r="V921" t="s">
        <v>27</v>
      </c>
      <c r="W921" t="s">
        <v>27</v>
      </c>
      <c r="X921" t="s">
        <v>172</v>
      </c>
      <c r="Y921" t="s">
        <v>5771</v>
      </c>
    </row>
    <row r="922" spans="1:25" x14ac:dyDescent="0.25">
      <c r="A922">
        <v>675306</v>
      </c>
      <c r="B922" t="s">
        <v>5772</v>
      </c>
      <c r="C922" t="s">
        <v>5773</v>
      </c>
      <c r="D922">
        <v>4</v>
      </c>
      <c r="F922" t="s">
        <v>5774</v>
      </c>
      <c r="G922" t="e">
        <f>-tide</f>
        <v>#NAME?</v>
      </c>
      <c r="H922" t="s">
        <v>39</v>
      </c>
      <c r="I922" t="e">
        <f>-tide</f>
        <v>#NAME?</v>
      </c>
      <c r="J922">
        <v>1980</v>
      </c>
      <c r="K922">
        <v>1982</v>
      </c>
      <c r="L922" t="s">
        <v>5775</v>
      </c>
      <c r="M922" t="s">
        <v>5776</v>
      </c>
      <c r="N922" t="s">
        <v>5777</v>
      </c>
      <c r="O922" t="s">
        <v>40</v>
      </c>
      <c r="P922" t="s">
        <v>27</v>
      </c>
      <c r="Q922" t="s">
        <v>27</v>
      </c>
      <c r="R922" t="s">
        <v>28</v>
      </c>
      <c r="S922" t="s">
        <v>27</v>
      </c>
      <c r="T922" t="s">
        <v>27</v>
      </c>
      <c r="U922" t="s">
        <v>31</v>
      </c>
      <c r="V922" t="s">
        <v>27</v>
      </c>
      <c r="W922" t="s">
        <v>27</v>
      </c>
      <c r="X922" t="s">
        <v>172</v>
      </c>
      <c r="Y922" t="s">
        <v>5778</v>
      </c>
    </row>
    <row r="923" spans="1:25" x14ac:dyDescent="0.25">
      <c r="A923">
        <v>29569</v>
      </c>
      <c r="B923" t="s">
        <v>5779</v>
      </c>
      <c r="C923" t="s">
        <v>5780</v>
      </c>
      <c r="D923">
        <v>4</v>
      </c>
      <c r="F923" t="s">
        <v>296</v>
      </c>
      <c r="K923">
        <v>1950</v>
      </c>
      <c r="L923" t="s">
        <v>5781</v>
      </c>
      <c r="M923" t="s">
        <v>5782</v>
      </c>
      <c r="N923" t="s">
        <v>215</v>
      </c>
      <c r="O923" t="s">
        <v>32</v>
      </c>
      <c r="P923" t="s">
        <v>31</v>
      </c>
      <c r="Q923" t="s">
        <v>27</v>
      </c>
      <c r="R923" t="s">
        <v>35</v>
      </c>
      <c r="S923" t="s">
        <v>27</v>
      </c>
      <c r="T923" t="s">
        <v>31</v>
      </c>
      <c r="U923" t="s">
        <v>27</v>
      </c>
      <c r="V923" t="s">
        <v>27</v>
      </c>
      <c r="W923" t="s">
        <v>27</v>
      </c>
      <c r="X923" t="s">
        <v>172</v>
      </c>
      <c r="Y923" t="s">
        <v>5783</v>
      </c>
    </row>
    <row r="924" spans="1:25" x14ac:dyDescent="0.25">
      <c r="A924">
        <v>675196</v>
      </c>
      <c r="B924" t="s">
        <v>5784</v>
      </c>
      <c r="C924" t="s">
        <v>5785</v>
      </c>
      <c r="D924">
        <v>4</v>
      </c>
      <c r="F924" t="s">
        <v>5786</v>
      </c>
      <c r="K924">
        <v>1954</v>
      </c>
      <c r="L924" t="s">
        <v>5787</v>
      </c>
      <c r="M924" t="s">
        <v>5788</v>
      </c>
      <c r="N924" t="s">
        <v>355</v>
      </c>
      <c r="O924" t="s">
        <v>32</v>
      </c>
      <c r="P924" t="s">
        <v>31</v>
      </c>
      <c r="Q924" t="s">
        <v>27</v>
      </c>
      <c r="R924" t="s">
        <v>33</v>
      </c>
      <c r="S924" t="s">
        <v>27</v>
      </c>
      <c r="T924" t="s">
        <v>31</v>
      </c>
      <c r="U924" t="s">
        <v>27</v>
      </c>
      <c r="V924" t="s">
        <v>27</v>
      </c>
      <c r="W924" t="s">
        <v>27</v>
      </c>
      <c r="X924" t="s">
        <v>172</v>
      </c>
      <c r="Y924" t="s">
        <v>5789</v>
      </c>
    </row>
    <row r="925" spans="1:25" x14ac:dyDescent="0.25">
      <c r="A925">
        <v>22956</v>
      </c>
      <c r="B925" t="s">
        <v>5790</v>
      </c>
      <c r="C925" t="s">
        <v>5791</v>
      </c>
      <c r="D925">
        <v>4</v>
      </c>
      <c r="E925" t="s">
        <v>5792</v>
      </c>
      <c r="F925" t="s">
        <v>480</v>
      </c>
      <c r="J925">
        <v>1984</v>
      </c>
      <c r="K925">
        <v>1985</v>
      </c>
      <c r="N925" t="s">
        <v>1449</v>
      </c>
      <c r="O925" t="s">
        <v>32</v>
      </c>
      <c r="P925" t="s">
        <v>31</v>
      </c>
      <c r="Q925" t="s">
        <v>27</v>
      </c>
      <c r="R925" t="s">
        <v>35</v>
      </c>
      <c r="S925" t="s">
        <v>27</v>
      </c>
      <c r="T925" t="s">
        <v>31</v>
      </c>
      <c r="U925" t="s">
        <v>27</v>
      </c>
      <c r="V925" t="s">
        <v>27</v>
      </c>
      <c r="W925" t="s">
        <v>27</v>
      </c>
      <c r="X925" t="s">
        <v>47</v>
      </c>
      <c r="Y925" t="s">
        <v>5793</v>
      </c>
    </row>
    <row r="926" spans="1:25" x14ac:dyDescent="0.25">
      <c r="A926">
        <v>1248760</v>
      </c>
      <c r="B926" t="s">
        <v>5794</v>
      </c>
      <c r="C926" t="s">
        <v>5795</v>
      </c>
      <c r="D926">
        <v>4</v>
      </c>
      <c r="E926" t="s">
        <v>5796</v>
      </c>
      <c r="F926" t="s">
        <v>5797</v>
      </c>
      <c r="J926">
        <v>1991</v>
      </c>
      <c r="K926">
        <v>2008</v>
      </c>
      <c r="L926" t="s">
        <v>5798</v>
      </c>
      <c r="M926" t="s">
        <v>5799</v>
      </c>
      <c r="N926" t="s">
        <v>5800</v>
      </c>
      <c r="O926" t="s">
        <v>26</v>
      </c>
      <c r="P926" t="s">
        <v>27</v>
      </c>
      <c r="Q926" t="s">
        <v>27</v>
      </c>
      <c r="R926" t="s">
        <v>28</v>
      </c>
      <c r="S926" t="s">
        <v>27</v>
      </c>
      <c r="T926" t="s">
        <v>27</v>
      </c>
      <c r="U926" t="s">
        <v>31</v>
      </c>
      <c r="V926" t="s">
        <v>27</v>
      </c>
      <c r="W926" t="s">
        <v>27</v>
      </c>
      <c r="X926" t="s">
        <v>47</v>
      </c>
      <c r="Y926" t="s">
        <v>5801</v>
      </c>
    </row>
    <row r="927" spans="1:25" x14ac:dyDescent="0.25">
      <c r="A927">
        <v>147</v>
      </c>
      <c r="B927" t="s">
        <v>5802</v>
      </c>
      <c r="C927" t="s">
        <v>5803</v>
      </c>
      <c r="D927">
        <v>4</v>
      </c>
      <c r="E927" t="s">
        <v>5804</v>
      </c>
      <c r="F927" t="s">
        <v>5805</v>
      </c>
      <c r="J927">
        <v>1962</v>
      </c>
      <c r="K927">
        <v>1964</v>
      </c>
      <c r="L927" t="s">
        <v>5806</v>
      </c>
      <c r="M927" t="s">
        <v>5807</v>
      </c>
      <c r="N927" t="s">
        <v>84</v>
      </c>
      <c r="O927" t="s">
        <v>32</v>
      </c>
      <c r="P927" t="s">
        <v>31</v>
      </c>
      <c r="Q927" t="s">
        <v>27</v>
      </c>
      <c r="R927" t="s">
        <v>35</v>
      </c>
      <c r="S927" t="s">
        <v>27</v>
      </c>
      <c r="T927" t="s">
        <v>31</v>
      </c>
      <c r="U927" t="s">
        <v>27</v>
      </c>
      <c r="V927" t="s">
        <v>27</v>
      </c>
      <c r="W927" t="s">
        <v>27</v>
      </c>
      <c r="X927" t="s">
        <v>172</v>
      </c>
      <c r="Y927" t="s">
        <v>5808</v>
      </c>
    </row>
    <row r="928" spans="1:25" x14ac:dyDescent="0.25">
      <c r="A928">
        <v>923</v>
      </c>
      <c r="B928" t="s">
        <v>5809</v>
      </c>
      <c r="C928" t="s">
        <v>5810</v>
      </c>
      <c r="D928">
        <v>4</v>
      </c>
      <c r="E928" t="s">
        <v>5811</v>
      </c>
      <c r="F928" t="s">
        <v>727</v>
      </c>
      <c r="G928" t="e">
        <f>-imus</f>
        <v>#NAME?</v>
      </c>
      <c r="H928" t="s">
        <v>1857</v>
      </c>
      <c r="I928" t="s">
        <v>1858</v>
      </c>
      <c r="J928">
        <v>1993</v>
      </c>
      <c r="K928">
        <v>1999</v>
      </c>
      <c r="L928" t="s">
        <v>5812</v>
      </c>
      <c r="M928" t="s">
        <v>5813</v>
      </c>
      <c r="N928" t="s">
        <v>2232</v>
      </c>
      <c r="O928" t="s">
        <v>26</v>
      </c>
      <c r="P928" t="s">
        <v>27</v>
      </c>
      <c r="Q928" t="s">
        <v>27</v>
      </c>
      <c r="R928" t="s">
        <v>28</v>
      </c>
      <c r="S928" t="s">
        <v>27</v>
      </c>
      <c r="T928" t="s">
        <v>31</v>
      </c>
      <c r="U928" t="s">
        <v>27</v>
      </c>
      <c r="V928" t="s">
        <v>27</v>
      </c>
      <c r="W928" t="s">
        <v>31</v>
      </c>
      <c r="X928" t="s">
        <v>47</v>
      </c>
      <c r="Y928" t="s">
        <v>5814</v>
      </c>
    </row>
    <row r="929" spans="1:25" x14ac:dyDescent="0.25">
      <c r="A929">
        <v>4011</v>
      </c>
      <c r="B929" t="s">
        <v>5815</v>
      </c>
      <c r="C929" t="s">
        <v>5816</v>
      </c>
      <c r="D929">
        <v>4</v>
      </c>
      <c r="F929" t="s">
        <v>551</v>
      </c>
      <c r="L929" t="s">
        <v>5817</v>
      </c>
      <c r="M929" t="s">
        <v>5818</v>
      </c>
      <c r="N929" t="s">
        <v>5819</v>
      </c>
      <c r="O929" t="s">
        <v>32</v>
      </c>
      <c r="P929" t="s">
        <v>31</v>
      </c>
      <c r="Q929" t="s">
        <v>27</v>
      </c>
      <c r="R929" t="s">
        <v>35</v>
      </c>
      <c r="S929" t="s">
        <v>27</v>
      </c>
      <c r="T929" t="s">
        <v>27</v>
      </c>
      <c r="U929" t="s">
        <v>31</v>
      </c>
      <c r="V929" t="s">
        <v>27</v>
      </c>
      <c r="W929" t="s">
        <v>27</v>
      </c>
      <c r="X929" t="s">
        <v>47</v>
      </c>
      <c r="Y929" t="s">
        <v>5820</v>
      </c>
    </row>
    <row r="930" spans="1:25" x14ac:dyDescent="0.25">
      <c r="A930">
        <v>194</v>
      </c>
      <c r="B930" t="s">
        <v>5821</v>
      </c>
      <c r="C930" t="s">
        <v>5822</v>
      </c>
      <c r="D930">
        <v>4</v>
      </c>
      <c r="E930" t="s">
        <v>5823</v>
      </c>
      <c r="F930" t="s">
        <v>5824</v>
      </c>
      <c r="G930" t="e">
        <f>-bactam</f>
        <v>#NAME?</v>
      </c>
      <c r="H930" t="s">
        <v>4696</v>
      </c>
      <c r="I930" t="e">
        <f>-bactam</f>
        <v>#NAME?</v>
      </c>
      <c r="J930">
        <v>1980</v>
      </c>
      <c r="K930">
        <v>1986</v>
      </c>
      <c r="L930" t="s">
        <v>5825</v>
      </c>
      <c r="M930" t="s">
        <v>5826</v>
      </c>
      <c r="N930" t="s">
        <v>4697</v>
      </c>
      <c r="O930" t="s">
        <v>26</v>
      </c>
      <c r="P930" t="s">
        <v>31</v>
      </c>
      <c r="Q930" t="s">
        <v>27</v>
      </c>
      <c r="R930" t="s">
        <v>28</v>
      </c>
      <c r="S930" t="s">
        <v>27</v>
      </c>
      <c r="T930" t="s">
        <v>27</v>
      </c>
      <c r="U930" t="s">
        <v>31</v>
      </c>
      <c r="V930" t="s">
        <v>27</v>
      </c>
      <c r="W930" t="s">
        <v>27</v>
      </c>
      <c r="X930" t="s">
        <v>47</v>
      </c>
      <c r="Y930" t="s">
        <v>5827</v>
      </c>
    </row>
    <row r="931" spans="1:25" x14ac:dyDescent="0.25">
      <c r="A931">
        <v>425650</v>
      </c>
      <c r="B931" t="s">
        <v>5828</v>
      </c>
      <c r="C931" t="s">
        <v>5829</v>
      </c>
      <c r="D931">
        <v>4</v>
      </c>
      <c r="F931" t="s">
        <v>5728</v>
      </c>
      <c r="K931">
        <v>2008</v>
      </c>
      <c r="N931" t="s">
        <v>623</v>
      </c>
      <c r="O931" t="s">
        <v>32</v>
      </c>
      <c r="P931" t="s">
        <v>31</v>
      </c>
      <c r="Q931" t="s">
        <v>27</v>
      </c>
      <c r="R931" t="s">
        <v>33</v>
      </c>
      <c r="S931" t="s">
        <v>27</v>
      </c>
      <c r="T931" t="s">
        <v>27</v>
      </c>
      <c r="U931" t="s">
        <v>27</v>
      </c>
      <c r="V931" t="s">
        <v>31</v>
      </c>
      <c r="W931" t="s">
        <v>27</v>
      </c>
      <c r="X931" t="s">
        <v>580</v>
      </c>
      <c r="Y931" t="s">
        <v>5830</v>
      </c>
    </row>
    <row r="932" spans="1:25" x14ac:dyDescent="0.25">
      <c r="A932">
        <v>675158</v>
      </c>
      <c r="B932" t="s">
        <v>5831</v>
      </c>
      <c r="C932" t="s">
        <v>5832</v>
      </c>
      <c r="D932">
        <v>4</v>
      </c>
      <c r="F932" t="s">
        <v>171</v>
      </c>
      <c r="K932">
        <v>1965</v>
      </c>
      <c r="L932" t="s">
        <v>4705</v>
      </c>
      <c r="M932" t="s">
        <v>4706</v>
      </c>
      <c r="N932" t="s">
        <v>895</v>
      </c>
      <c r="O932" t="s">
        <v>26</v>
      </c>
      <c r="P932" t="s">
        <v>31</v>
      </c>
      <c r="Q932" t="s">
        <v>27</v>
      </c>
      <c r="R932" t="s">
        <v>28</v>
      </c>
      <c r="S932" t="s">
        <v>31</v>
      </c>
      <c r="T932" t="s">
        <v>27</v>
      </c>
      <c r="U932" t="s">
        <v>31</v>
      </c>
      <c r="V932" t="s">
        <v>27</v>
      </c>
      <c r="W932" t="s">
        <v>27</v>
      </c>
      <c r="X932" t="s">
        <v>47</v>
      </c>
      <c r="Y932" t="s">
        <v>5833</v>
      </c>
    </row>
    <row r="933" spans="1:25" x14ac:dyDescent="0.25">
      <c r="A933">
        <v>675253</v>
      </c>
      <c r="B933" t="s">
        <v>5834</v>
      </c>
      <c r="C933" t="s">
        <v>5835</v>
      </c>
      <c r="D933">
        <v>4</v>
      </c>
      <c r="F933" t="s">
        <v>5836</v>
      </c>
      <c r="K933">
        <v>1959</v>
      </c>
      <c r="L933" t="s">
        <v>5837</v>
      </c>
      <c r="M933" t="s">
        <v>5838</v>
      </c>
      <c r="N933" t="s">
        <v>895</v>
      </c>
      <c r="O933" t="s">
        <v>26</v>
      </c>
      <c r="P933" t="s">
        <v>31</v>
      </c>
      <c r="Q933" t="s">
        <v>27</v>
      </c>
      <c r="R933" t="s">
        <v>28</v>
      </c>
      <c r="S933" t="s">
        <v>31</v>
      </c>
      <c r="T933" t="s">
        <v>27</v>
      </c>
      <c r="U933" t="s">
        <v>31</v>
      </c>
      <c r="V933" t="s">
        <v>31</v>
      </c>
      <c r="W933" t="s">
        <v>27</v>
      </c>
      <c r="X933" t="s">
        <v>47</v>
      </c>
      <c r="Y933" t="s">
        <v>5839</v>
      </c>
    </row>
    <row r="934" spans="1:25" x14ac:dyDescent="0.25">
      <c r="A934">
        <v>62615</v>
      </c>
      <c r="B934" t="s">
        <v>5840</v>
      </c>
      <c r="C934" t="s">
        <v>5841</v>
      </c>
      <c r="D934">
        <v>4</v>
      </c>
      <c r="F934" t="s">
        <v>5842</v>
      </c>
      <c r="G934" t="e">
        <f>-thiazide</f>
        <v>#NAME?</v>
      </c>
      <c r="H934" t="s">
        <v>120</v>
      </c>
      <c r="I934" t="e">
        <f>-thiazide</f>
        <v>#NAME?</v>
      </c>
      <c r="J934">
        <v>1964</v>
      </c>
      <c r="K934">
        <v>1958</v>
      </c>
      <c r="L934" t="s">
        <v>5843</v>
      </c>
      <c r="M934" t="s">
        <v>5844</v>
      </c>
      <c r="N934" t="s">
        <v>150</v>
      </c>
      <c r="O934" t="s">
        <v>32</v>
      </c>
      <c r="P934" t="s">
        <v>31</v>
      </c>
      <c r="Q934" t="s">
        <v>27</v>
      </c>
      <c r="R934" t="s">
        <v>35</v>
      </c>
      <c r="S934" t="s">
        <v>27</v>
      </c>
      <c r="T934" t="s">
        <v>31</v>
      </c>
      <c r="U934" t="s">
        <v>31</v>
      </c>
      <c r="V934" t="s">
        <v>27</v>
      </c>
      <c r="W934" t="s">
        <v>27</v>
      </c>
      <c r="X934" t="s">
        <v>47</v>
      </c>
      <c r="Y934" t="s">
        <v>5845</v>
      </c>
    </row>
    <row r="935" spans="1:25" x14ac:dyDescent="0.25">
      <c r="A935">
        <v>27780</v>
      </c>
      <c r="B935" t="s">
        <v>5846</v>
      </c>
      <c r="C935" t="s">
        <v>5847</v>
      </c>
      <c r="D935">
        <v>4</v>
      </c>
      <c r="E935" t="s">
        <v>5848</v>
      </c>
      <c r="F935" t="s">
        <v>5849</v>
      </c>
      <c r="G935" t="s">
        <v>844</v>
      </c>
      <c r="H935" t="s">
        <v>845</v>
      </c>
      <c r="I935" t="s">
        <v>844</v>
      </c>
      <c r="J935">
        <v>1985</v>
      </c>
      <c r="K935">
        <v>1991</v>
      </c>
      <c r="L935" t="s">
        <v>5850</v>
      </c>
      <c r="M935" t="s">
        <v>5851</v>
      </c>
      <c r="N935" t="s">
        <v>61</v>
      </c>
      <c r="O935" t="s">
        <v>32</v>
      </c>
      <c r="P935" t="s">
        <v>31</v>
      </c>
      <c r="Q935" t="s">
        <v>27</v>
      </c>
      <c r="R935" t="s">
        <v>35</v>
      </c>
      <c r="S935" t="s">
        <v>27</v>
      </c>
      <c r="T935" t="s">
        <v>27</v>
      </c>
      <c r="U935" t="s">
        <v>31</v>
      </c>
      <c r="V935" t="s">
        <v>27</v>
      </c>
      <c r="W935" t="s">
        <v>31</v>
      </c>
      <c r="X935" t="s">
        <v>47</v>
      </c>
      <c r="Y935" t="s">
        <v>5852</v>
      </c>
    </row>
    <row r="936" spans="1:25" x14ac:dyDescent="0.25">
      <c r="A936">
        <v>56402</v>
      </c>
      <c r="B936" t="s">
        <v>5853</v>
      </c>
      <c r="C936" t="s">
        <v>5854</v>
      </c>
      <c r="D936">
        <v>4</v>
      </c>
      <c r="F936" t="s">
        <v>5855</v>
      </c>
      <c r="G936" t="s">
        <v>48</v>
      </c>
      <c r="H936" t="s">
        <v>49</v>
      </c>
      <c r="I936" t="s">
        <v>48</v>
      </c>
      <c r="J936">
        <v>1994</v>
      </c>
      <c r="K936">
        <v>1994</v>
      </c>
      <c r="L936" t="s">
        <v>5856</v>
      </c>
      <c r="M936" t="s">
        <v>5857</v>
      </c>
      <c r="N936" t="s">
        <v>5858</v>
      </c>
      <c r="O936" t="s">
        <v>32</v>
      </c>
      <c r="P936" t="s">
        <v>31</v>
      </c>
      <c r="Q936" t="s">
        <v>27</v>
      </c>
      <c r="R936" t="s">
        <v>35</v>
      </c>
      <c r="S936" t="s">
        <v>27</v>
      </c>
      <c r="T936" t="s">
        <v>27</v>
      </c>
      <c r="U936" t="s">
        <v>31</v>
      </c>
      <c r="V936" t="s">
        <v>27</v>
      </c>
      <c r="W936" t="s">
        <v>27</v>
      </c>
      <c r="X936" t="s">
        <v>47</v>
      </c>
      <c r="Y936" t="s">
        <v>5859</v>
      </c>
    </row>
    <row r="937" spans="1:25" x14ac:dyDescent="0.25">
      <c r="A937">
        <v>160056</v>
      </c>
      <c r="B937" t="s">
        <v>5860</v>
      </c>
      <c r="C937" t="s">
        <v>5861</v>
      </c>
      <c r="D937">
        <v>4</v>
      </c>
      <c r="F937" t="s">
        <v>5862</v>
      </c>
      <c r="K937">
        <v>1996</v>
      </c>
      <c r="L937" t="s">
        <v>5863</v>
      </c>
      <c r="M937" t="s">
        <v>5864</v>
      </c>
      <c r="N937" t="s">
        <v>5865</v>
      </c>
      <c r="O937" t="s">
        <v>32</v>
      </c>
      <c r="P937" t="s">
        <v>31</v>
      </c>
      <c r="Q937" t="s">
        <v>27</v>
      </c>
      <c r="R937" t="s">
        <v>35</v>
      </c>
      <c r="S937" t="s">
        <v>27</v>
      </c>
      <c r="T937" t="s">
        <v>31</v>
      </c>
      <c r="U937" t="s">
        <v>27</v>
      </c>
      <c r="V937" t="s">
        <v>27</v>
      </c>
      <c r="W937" t="s">
        <v>27</v>
      </c>
      <c r="X937" t="s">
        <v>47</v>
      </c>
      <c r="Y937" t="s">
        <v>5866</v>
      </c>
    </row>
    <row r="938" spans="1:25" x14ac:dyDescent="0.25">
      <c r="A938">
        <v>1785</v>
      </c>
      <c r="B938" t="s">
        <v>5867</v>
      </c>
      <c r="C938" t="s">
        <v>5868</v>
      </c>
      <c r="D938">
        <v>4</v>
      </c>
      <c r="E938" t="s">
        <v>5869</v>
      </c>
      <c r="F938" t="s">
        <v>5870</v>
      </c>
      <c r="G938" t="e">
        <f>-alol</f>
        <v>#NAME?</v>
      </c>
      <c r="H938" t="s">
        <v>485</v>
      </c>
      <c r="I938" t="e">
        <f>-alol</f>
        <v>#NAME?</v>
      </c>
      <c r="J938">
        <v>1976</v>
      </c>
      <c r="K938">
        <v>1984</v>
      </c>
      <c r="L938" t="s">
        <v>5871</v>
      </c>
      <c r="M938" t="s">
        <v>5872</v>
      </c>
      <c r="N938" t="s">
        <v>5873</v>
      </c>
      <c r="O938" t="s">
        <v>32</v>
      </c>
      <c r="P938" t="s">
        <v>31</v>
      </c>
      <c r="Q938" t="s">
        <v>27</v>
      </c>
      <c r="R938" t="s">
        <v>33</v>
      </c>
      <c r="S938" t="s">
        <v>27</v>
      </c>
      <c r="T938" t="s">
        <v>31</v>
      </c>
      <c r="U938" t="s">
        <v>31</v>
      </c>
      <c r="V938" t="s">
        <v>27</v>
      </c>
      <c r="W938" t="s">
        <v>27</v>
      </c>
      <c r="X938" t="s">
        <v>47</v>
      </c>
      <c r="Y938" t="s">
        <v>5874</v>
      </c>
    </row>
    <row r="939" spans="1:25" x14ac:dyDescent="0.25">
      <c r="A939">
        <v>561914</v>
      </c>
      <c r="B939" t="s">
        <v>5875</v>
      </c>
      <c r="C939" t="s">
        <v>5876</v>
      </c>
      <c r="D939">
        <v>4</v>
      </c>
      <c r="E939" t="s">
        <v>5877</v>
      </c>
      <c r="F939" t="s">
        <v>1034</v>
      </c>
      <c r="J939">
        <v>2001</v>
      </c>
      <c r="K939">
        <v>2004</v>
      </c>
      <c r="L939" t="s">
        <v>5878</v>
      </c>
      <c r="M939" t="s">
        <v>5879</v>
      </c>
      <c r="O939" t="s">
        <v>32</v>
      </c>
      <c r="P939" t="s">
        <v>31</v>
      </c>
      <c r="Q939" t="s">
        <v>27</v>
      </c>
      <c r="R939" t="s">
        <v>28</v>
      </c>
      <c r="S939" t="s">
        <v>27</v>
      </c>
      <c r="T939" t="s">
        <v>31</v>
      </c>
      <c r="U939" t="s">
        <v>27</v>
      </c>
      <c r="V939" t="s">
        <v>27</v>
      </c>
      <c r="W939" t="s">
        <v>27</v>
      </c>
      <c r="X939" t="s">
        <v>47</v>
      </c>
      <c r="Y939" t="s">
        <v>5880</v>
      </c>
    </row>
    <row r="940" spans="1:25" x14ac:dyDescent="0.25">
      <c r="A940">
        <v>13949</v>
      </c>
      <c r="B940" t="s">
        <v>5882</v>
      </c>
      <c r="C940" t="s">
        <v>5883</v>
      </c>
      <c r="D940">
        <v>4</v>
      </c>
      <c r="E940" t="s">
        <v>5884</v>
      </c>
      <c r="F940" t="s">
        <v>371</v>
      </c>
      <c r="G940" t="e">
        <f>-peridone</f>
        <v>#NAME?</v>
      </c>
      <c r="H940" t="s">
        <v>847</v>
      </c>
      <c r="I940" t="e">
        <f>-peridone</f>
        <v>#NAME?</v>
      </c>
      <c r="J940">
        <v>1993</v>
      </c>
      <c r="K940">
        <v>2009</v>
      </c>
      <c r="L940" t="s">
        <v>5885</v>
      </c>
      <c r="M940" t="s">
        <v>5886</v>
      </c>
      <c r="N940" t="s">
        <v>76</v>
      </c>
      <c r="O940" t="s">
        <v>32</v>
      </c>
      <c r="P940" t="s">
        <v>31</v>
      </c>
      <c r="Q940" t="s">
        <v>27</v>
      </c>
      <c r="R940" t="s">
        <v>35</v>
      </c>
      <c r="S940" t="s">
        <v>27</v>
      </c>
      <c r="T940" t="s">
        <v>31</v>
      </c>
      <c r="U940" t="s">
        <v>27</v>
      </c>
      <c r="V940" t="s">
        <v>27</v>
      </c>
      <c r="W940" t="s">
        <v>31</v>
      </c>
      <c r="X940" t="s">
        <v>47</v>
      </c>
      <c r="Y940" t="s">
        <v>5887</v>
      </c>
    </row>
    <row r="941" spans="1:25" x14ac:dyDescent="0.25">
      <c r="A941">
        <v>674761</v>
      </c>
      <c r="B941" t="s">
        <v>5888</v>
      </c>
      <c r="C941" t="s">
        <v>5889</v>
      </c>
      <c r="D941">
        <v>4</v>
      </c>
      <c r="F941" t="s">
        <v>5890</v>
      </c>
      <c r="G941" t="s">
        <v>232</v>
      </c>
      <c r="H941" t="s">
        <v>233</v>
      </c>
      <c r="I941" t="s">
        <v>232</v>
      </c>
      <c r="K941">
        <v>1999</v>
      </c>
      <c r="L941" t="s">
        <v>5891</v>
      </c>
      <c r="M941" t="s">
        <v>5892</v>
      </c>
      <c r="O941" t="s">
        <v>26</v>
      </c>
      <c r="P941" t="s">
        <v>27</v>
      </c>
      <c r="Q941" t="s">
        <v>27</v>
      </c>
      <c r="R941" t="s">
        <v>28</v>
      </c>
      <c r="S941" t="s">
        <v>27</v>
      </c>
      <c r="T941" t="s">
        <v>31</v>
      </c>
      <c r="U941" t="s">
        <v>31</v>
      </c>
      <c r="V941" t="s">
        <v>27</v>
      </c>
      <c r="W941" t="s">
        <v>27</v>
      </c>
      <c r="X941" t="s">
        <v>47</v>
      </c>
      <c r="Y941" t="s">
        <v>5893</v>
      </c>
    </row>
    <row r="942" spans="1:25" x14ac:dyDescent="0.25">
      <c r="A942">
        <v>674914</v>
      </c>
      <c r="B942" t="s">
        <v>5894</v>
      </c>
      <c r="C942" t="s">
        <v>5895</v>
      </c>
      <c r="D942">
        <v>4</v>
      </c>
      <c r="E942" t="s">
        <v>5896</v>
      </c>
      <c r="F942" t="s">
        <v>2039</v>
      </c>
      <c r="G942" t="e">
        <f>-prost</f>
        <v>#NAME?</v>
      </c>
      <c r="H942" t="s">
        <v>60</v>
      </c>
      <c r="I942" t="e">
        <f>-prost</f>
        <v>#NAME?</v>
      </c>
      <c r="J942">
        <v>2001</v>
      </c>
      <c r="K942">
        <v>2001</v>
      </c>
      <c r="L942" t="s">
        <v>5897</v>
      </c>
      <c r="M942" t="s">
        <v>5898</v>
      </c>
      <c r="O942" t="s">
        <v>26</v>
      </c>
      <c r="P942" t="s">
        <v>31</v>
      </c>
      <c r="Q942" t="s">
        <v>27</v>
      </c>
      <c r="R942" t="s">
        <v>28</v>
      </c>
      <c r="S942" t="s">
        <v>31</v>
      </c>
      <c r="T942" t="s">
        <v>27</v>
      </c>
      <c r="U942" t="s">
        <v>27</v>
      </c>
      <c r="V942" t="s">
        <v>31</v>
      </c>
      <c r="W942" t="s">
        <v>27</v>
      </c>
      <c r="X942" t="s">
        <v>47</v>
      </c>
      <c r="Y942" t="s">
        <v>5899</v>
      </c>
    </row>
    <row r="943" spans="1:25" x14ac:dyDescent="0.25">
      <c r="A943">
        <v>498105</v>
      </c>
      <c r="B943" t="s">
        <v>5900</v>
      </c>
      <c r="C943" t="s">
        <v>5901</v>
      </c>
      <c r="D943">
        <v>4</v>
      </c>
      <c r="E943" t="s">
        <v>5902</v>
      </c>
      <c r="F943" t="s">
        <v>4467</v>
      </c>
      <c r="G943" t="s">
        <v>342</v>
      </c>
      <c r="H943" t="s">
        <v>343</v>
      </c>
      <c r="I943" t="s">
        <v>342</v>
      </c>
      <c r="J943">
        <v>1999</v>
      </c>
      <c r="K943">
        <v>2001</v>
      </c>
      <c r="O943" t="s">
        <v>32</v>
      </c>
      <c r="P943" t="s">
        <v>31</v>
      </c>
      <c r="Q943" t="s">
        <v>27</v>
      </c>
      <c r="R943" t="s">
        <v>35</v>
      </c>
      <c r="S943" t="s">
        <v>27</v>
      </c>
      <c r="T943" t="s">
        <v>27</v>
      </c>
      <c r="U943" t="s">
        <v>31</v>
      </c>
      <c r="V943" t="s">
        <v>27</v>
      </c>
      <c r="W943" t="s">
        <v>31</v>
      </c>
      <c r="X943" t="s">
        <v>47</v>
      </c>
      <c r="Y943" t="s">
        <v>5903</v>
      </c>
    </row>
    <row r="944" spans="1:25" x14ac:dyDescent="0.25">
      <c r="A944">
        <v>674637</v>
      </c>
      <c r="B944" t="s">
        <v>5904</v>
      </c>
      <c r="C944" t="s">
        <v>5905</v>
      </c>
      <c r="D944">
        <v>4</v>
      </c>
      <c r="E944" t="s">
        <v>5906</v>
      </c>
      <c r="F944" t="s">
        <v>4607</v>
      </c>
      <c r="G944" t="e">
        <f>-imus</f>
        <v>#NAME?</v>
      </c>
      <c r="H944" t="s">
        <v>1857</v>
      </c>
      <c r="I944" t="s">
        <v>1858</v>
      </c>
      <c r="J944">
        <v>2000</v>
      </c>
      <c r="K944">
        <v>2001</v>
      </c>
      <c r="L944" t="s">
        <v>5907</v>
      </c>
      <c r="M944" t="s">
        <v>5908</v>
      </c>
      <c r="O944" t="s">
        <v>26</v>
      </c>
      <c r="P944" t="s">
        <v>27</v>
      </c>
      <c r="Q944" t="s">
        <v>27</v>
      </c>
      <c r="R944" t="s">
        <v>28</v>
      </c>
      <c r="S944" t="s">
        <v>27</v>
      </c>
      <c r="T944" t="s">
        <v>27</v>
      </c>
      <c r="U944" t="s">
        <v>27</v>
      </c>
      <c r="V944" t="s">
        <v>31</v>
      </c>
      <c r="W944" t="s">
        <v>31</v>
      </c>
      <c r="X944" t="s">
        <v>47</v>
      </c>
      <c r="Y944" t="s">
        <v>5909</v>
      </c>
    </row>
    <row r="945" spans="1:25" x14ac:dyDescent="0.25">
      <c r="A945">
        <v>674750</v>
      </c>
      <c r="B945" t="s">
        <v>5910</v>
      </c>
      <c r="C945" t="s">
        <v>5911</v>
      </c>
      <c r="D945">
        <v>4</v>
      </c>
      <c r="E945" t="s">
        <v>5912</v>
      </c>
      <c r="F945" t="s">
        <v>5352</v>
      </c>
      <c r="G945" t="e">
        <f>-prost</f>
        <v>#NAME?</v>
      </c>
      <c r="H945" t="s">
        <v>60</v>
      </c>
      <c r="I945" t="e">
        <f>-prost</f>
        <v>#NAME?</v>
      </c>
      <c r="J945">
        <v>1998</v>
      </c>
      <c r="K945">
        <v>2001</v>
      </c>
      <c r="L945" t="s">
        <v>5913</v>
      </c>
      <c r="M945" t="s">
        <v>5914</v>
      </c>
      <c r="O945" t="s">
        <v>26</v>
      </c>
      <c r="P945" t="s">
        <v>27</v>
      </c>
      <c r="Q945" t="s">
        <v>27</v>
      </c>
      <c r="R945" t="s">
        <v>28</v>
      </c>
      <c r="S945" t="s">
        <v>31</v>
      </c>
      <c r="T945" t="s">
        <v>27</v>
      </c>
      <c r="U945" t="s">
        <v>27</v>
      </c>
      <c r="V945" t="s">
        <v>31</v>
      </c>
      <c r="W945" t="s">
        <v>27</v>
      </c>
      <c r="X945" t="s">
        <v>47</v>
      </c>
      <c r="Y945" t="s">
        <v>5915</v>
      </c>
    </row>
    <row r="946" spans="1:25" x14ac:dyDescent="0.25">
      <c r="A946">
        <v>43354</v>
      </c>
      <c r="B946" t="s">
        <v>5918</v>
      </c>
      <c r="C946" t="s">
        <v>5919</v>
      </c>
      <c r="D946">
        <v>4</v>
      </c>
      <c r="E946" t="s">
        <v>5920</v>
      </c>
      <c r="F946" t="s">
        <v>732</v>
      </c>
      <c r="G946" t="e">
        <f>-olol</f>
        <v>#NAME?</v>
      </c>
      <c r="H946" t="s">
        <v>87</v>
      </c>
      <c r="I946" t="e">
        <f>-olol</f>
        <v>#NAME?</v>
      </c>
      <c r="J946">
        <v>1983</v>
      </c>
      <c r="K946">
        <v>1986</v>
      </c>
      <c r="L946" t="s">
        <v>5921</v>
      </c>
      <c r="M946" t="s">
        <v>5922</v>
      </c>
      <c r="N946" t="s">
        <v>88</v>
      </c>
      <c r="O946" t="s">
        <v>32</v>
      </c>
      <c r="P946" t="s">
        <v>31</v>
      </c>
      <c r="Q946" t="s">
        <v>27</v>
      </c>
      <c r="R946" t="s">
        <v>33</v>
      </c>
      <c r="S946" t="s">
        <v>27</v>
      </c>
      <c r="T946" t="s">
        <v>27</v>
      </c>
      <c r="U946" t="s">
        <v>31</v>
      </c>
      <c r="V946" t="s">
        <v>27</v>
      </c>
      <c r="W946" t="s">
        <v>31</v>
      </c>
      <c r="X946" t="s">
        <v>47</v>
      </c>
      <c r="Y946" t="s">
        <v>5923</v>
      </c>
    </row>
    <row r="947" spans="1:25" x14ac:dyDescent="0.25">
      <c r="A947">
        <v>675307</v>
      </c>
      <c r="B947" t="s">
        <v>5924</v>
      </c>
      <c r="C947" t="s">
        <v>5925</v>
      </c>
      <c r="D947">
        <v>4</v>
      </c>
      <c r="F947" t="s">
        <v>5926</v>
      </c>
      <c r="G947" t="s">
        <v>1693</v>
      </c>
      <c r="H947" t="s">
        <v>1694</v>
      </c>
      <c r="I947" t="s">
        <v>1693</v>
      </c>
      <c r="K947">
        <v>1946</v>
      </c>
      <c r="L947" t="s">
        <v>5927</v>
      </c>
      <c r="M947" t="s">
        <v>5928</v>
      </c>
      <c r="N947" t="s">
        <v>1457</v>
      </c>
      <c r="O947" t="s">
        <v>26</v>
      </c>
      <c r="P947" t="s">
        <v>31</v>
      </c>
      <c r="Q947" t="s">
        <v>27</v>
      </c>
      <c r="R947" t="s">
        <v>28</v>
      </c>
      <c r="S947" t="s">
        <v>27</v>
      </c>
      <c r="T947" t="s">
        <v>31</v>
      </c>
      <c r="U947" t="s">
        <v>31</v>
      </c>
      <c r="V947" t="s">
        <v>27</v>
      </c>
      <c r="W947" t="s">
        <v>27</v>
      </c>
      <c r="X947" t="s">
        <v>47</v>
      </c>
      <c r="Y947" t="s">
        <v>5929</v>
      </c>
    </row>
    <row r="948" spans="1:25" x14ac:dyDescent="0.25">
      <c r="A948">
        <v>1248762</v>
      </c>
      <c r="B948" t="s">
        <v>5930</v>
      </c>
      <c r="C948" t="s">
        <v>5931</v>
      </c>
      <c r="D948">
        <v>4</v>
      </c>
      <c r="E948" t="s">
        <v>5932</v>
      </c>
      <c r="F948" t="s">
        <v>4467</v>
      </c>
      <c r="G948" t="s">
        <v>2662</v>
      </c>
      <c r="H948" t="s">
        <v>2663</v>
      </c>
      <c r="I948" t="s">
        <v>2662</v>
      </c>
      <c r="J948">
        <v>1999</v>
      </c>
      <c r="K948">
        <v>2008</v>
      </c>
      <c r="L948" t="s">
        <v>5933</v>
      </c>
      <c r="M948" t="s">
        <v>5934</v>
      </c>
      <c r="O948" t="s">
        <v>32</v>
      </c>
      <c r="P948" t="s">
        <v>27</v>
      </c>
      <c r="Q948" t="s">
        <v>27</v>
      </c>
      <c r="R948" t="s">
        <v>37</v>
      </c>
      <c r="S948" t="s">
        <v>27</v>
      </c>
      <c r="T948" t="s">
        <v>27</v>
      </c>
      <c r="U948" t="s">
        <v>31</v>
      </c>
      <c r="V948" t="s">
        <v>27</v>
      </c>
      <c r="W948" t="s">
        <v>31</v>
      </c>
      <c r="X948" t="s">
        <v>47</v>
      </c>
    </row>
    <row r="949" spans="1:25" x14ac:dyDescent="0.25">
      <c r="A949">
        <v>675398</v>
      </c>
      <c r="B949" t="s">
        <v>5939</v>
      </c>
      <c r="C949" t="s">
        <v>5940</v>
      </c>
      <c r="D949">
        <v>4</v>
      </c>
      <c r="F949" t="s">
        <v>132</v>
      </c>
      <c r="G949" t="s">
        <v>2114</v>
      </c>
      <c r="H949" t="s">
        <v>2115</v>
      </c>
      <c r="I949" t="s">
        <v>2114</v>
      </c>
      <c r="J949">
        <v>1990</v>
      </c>
      <c r="K949">
        <v>1990</v>
      </c>
      <c r="N949" t="s">
        <v>5941</v>
      </c>
      <c r="O949" t="s">
        <v>621</v>
      </c>
      <c r="P949" t="s">
        <v>27</v>
      </c>
      <c r="Q949" t="s">
        <v>27</v>
      </c>
      <c r="R949" t="s">
        <v>28</v>
      </c>
      <c r="S949" t="s">
        <v>27</v>
      </c>
      <c r="T949" t="s">
        <v>27</v>
      </c>
      <c r="U949" t="s">
        <v>31</v>
      </c>
      <c r="V949" t="s">
        <v>27</v>
      </c>
      <c r="W949" t="s">
        <v>27</v>
      </c>
      <c r="X949" t="s">
        <v>47</v>
      </c>
    </row>
    <row r="950" spans="1:25" x14ac:dyDescent="0.25">
      <c r="A950">
        <v>675493</v>
      </c>
      <c r="B950" t="s">
        <v>5942</v>
      </c>
      <c r="C950" t="s">
        <v>5943</v>
      </c>
      <c r="D950">
        <v>4</v>
      </c>
      <c r="E950" t="s">
        <v>5944</v>
      </c>
      <c r="F950" t="s">
        <v>2618</v>
      </c>
      <c r="G950" t="e">
        <f>-poetin</f>
        <v>#NAME?</v>
      </c>
      <c r="H950" t="s">
        <v>41</v>
      </c>
      <c r="I950" t="e">
        <f>-poetin</f>
        <v>#NAME?</v>
      </c>
      <c r="J950">
        <v>2000</v>
      </c>
      <c r="K950">
        <v>2001</v>
      </c>
      <c r="L950" t="s">
        <v>5945</v>
      </c>
      <c r="M950" t="s">
        <v>5946</v>
      </c>
      <c r="O950" t="s">
        <v>40</v>
      </c>
      <c r="P950" t="s">
        <v>27</v>
      </c>
      <c r="Q950" t="s">
        <v>27</v>
      </c>
      <c r="R950" t="s">
        <v>28</v>
      </c>
      <c r="S950" t="s">
        <v>27</v>
      </c>
      <c r="T950" t="s">
        <v>27</v>
      </c>
      <c r="U950" t="s">
        <v>31</v>
      </c>
      <c r="V950" t="s">
        <v>27</v>
      </c>
      <c r="W950" t="s">
        <v>31</v>
      </c>
      <c r="X950" t="s">
        <v>47</v>
      </c>
    </row>
    <row r="951" spans="1:25" x14ac:dyDescent="0.25">
      <c r="A951">
        <v>675785</v>
      </c>
      <c r="B951" t="s">
        <v>5947</v>
      </c>
      <c r="C951" t="s">
        <v>5948</v>
      </c>
      <c r="D951">
        <v>4</v>
      </c>
      <c r="E951" t="s">
        <v>5949</v>
      </c>
      <c r="F951" t="s">
        <v>5412</v>
      </c>
      <c r="G951" t="e">
        <f>-mab</f>
        <v>#NAME?</v>
      </c>
      <c r="H951" t="s">
        <v>4648</v>
      </c>
      <c r="I951" t="s">
        <v>4649</v>
      </c>
      <c r="J951">
        <v>2008</v>
      </c>
      <c r="K951">
        <v>2009</v>
      </c>
      <c r="L951" t="s">
        <v>5950</v>
      </c>
      <c r="M951" t="s">
        <v>5951</v>
      </c>
      <c r="O951" t="s">
        <v>99</v>
      </c>
      <c r="P951" t="s">
        <v>27</v>
      </c>
      <c r="Q951" t="s">
        <v>27</v>
      </c>
      <c r="R951" t="s">
        <v>28</v>
      </c>
      <c r="S951" t="s">
        <v>27</v>
      </c>
      <c r="T951" t="s">
        <v>27</v>
      </c>
      <c r="U951" t="s">
        <v>31</v>
      </c>
      <c r="V951" t="s">
        <v>27</v>
      </c>
      <c r="W951" t="s">
        <v>27</v>
      </c>
      <c r="X951" t="s">
        <v>172</v>
      </c>
    </row>
    <row r="952" spans="1:25" x14ac:dyDescent="0.25">
      <c r="A952">
        <v>373970</v>
      </c>
      <c r="B952" t="s">
        <v>5952</v>
      </c>
      <c r="C952" t="s">
        <v>5953</v>
      </c>
      <c r="D952">
        <v>4</v>
      </c>
      <c r="E952" t="s">
        <v>5954</v>
      </c>
      <c r="F952" t="s">
        <v>727</v>
      </c>
      <c r="G952" t="e">
        <f>-cycline</f>
        <v>#NAME?</v>
      </c>
      <c r="H952" t="s">
        <v>1056</v>
      </c>
      <c r="I952" t="e">
        <f>-cycline</f>
        <v>#NAME?</v>
      </c>
      <c r="J952">
        <v>2002</v>
      </c>
      <c r="K952">
        <v>2005</v>
      </c>
      <c r="L952" t="s">
        <v>5955</v>
      </c>
      <c r="M952" t="s">
        <v>5956</v>
      </c>
      <c r="O952" t="s">
        <v>26</v>
      </c>
      <c r="P952" t="s">
        <v>27</v>
      </c>
      <c r="Q952" t="s">
        <v>27</v>
      </c>
      <c r="R952" t="s">
        <v>28</v>
      </c>
      <c r="S952" t="s">
        <v>27</v>
      </c>
      <c r="T952" t="s">
        <v>27</v>
      </c>
      <c r="U952" t="s">
        <v>31</v>
      </c>
      <c r="V952" t="s">
        <v>27</v>
      </c>
      <c r="W952" t="s">
        <v>27</v>
      </c>
      <c r="X952" t="s">
        <v>47</v>
      </c>
      <c r="Y952" t="s">
        <v>5957</v>
      </c>
    </row>
    <row r="953" spans="1:25" x14ac:dyDescent="0.25">
      <c r="A953">
        <v>3730</v>
      </c>
      <c r="B953" t="s">
        <v>5958</v>
      </c>
      <c r="C953" t="s">
        <v>5959</v>
      </c>
      <c r="D953">
        <v>4</v>
      </c>
      <c r="E953" t="s">
        <v>5960</v>
      </c>
      <c r="F953" t="s">
        <v>5961</v>
      </c>
      <c r="G953" t="e">
        <f>-dopa</f>
        <v>#NAME?</v>
      </c>
      <c r="H953" t="s">
        <v>210</v>
      </c>
      <c r="I953" t="e">
        <f>-dopa</f>
        <v>#NAME?</v>
      </c>
      <c r="J953">
        <v>1962</v>
      </c>
      <c r="K953">
        <v>1962</v>
      </c>
      <c r="L953" t="s">
        <v>5962</v>
      </c>
      <c r="M953" t="s">
        <v>5963</v>
      </c>
      <c r="N953" t="s">
        <v>104</v>
      </c>
      <c r="O953" t="s">
        <v>32</v>
      </c>
      <c r="P953" t="s">
        <v>31</v>
      </c>
      <c r="Q953" t="s">
        <v>27</v>
      </c>
      <c r="R953" t="s">
        <v>28</v>
      </c>
      <c r="S953" t="s">
        <v>27</v>
      </c>
      <c r="T953" t="s">
        <v>31</v>
      </c>
      <c r="U953" t="s">
        <v>27</v>
      </c>
      <c r="V953" t="s">
        <v>27</v>
      </c>
      <c r="W953" t="s">
        <v>27</v>
      </c>
      <c r="X953" t="s">
        <v>47</v>
      </c>
      <c r="Y953" t="s">
        <v>5964</v>
      </c>
    </row>
    <row r="954" spans="1:25" x14ac:dyDescent="0.25">
      <c r="A954">
        <v>63100</v>
      </c>
      <c r="B954" t="s">
        <v>5965</v>
      </c>
      <c r="C954" t="s">
        <v>5966</v>
      </c>
      <c r="D954">
        <v>4</v>
      </c>
      <c r="E954" t="s">
        <v>5967</v>
      </c>
      <c r="F954" t="s">
        <v>4911</v>
      </c>
      <c r="G954" t="e">
        <f>-domide</f>
        <v>#NAME?</v>
      </c>
      <c r="H954" t="s">
        <v>1657</v>
      </c>
      <c r="I954" t="e">
        <f>-domide</f>
        <v>#NAME?</v>
      </c>
      <c r="J954">
        <v>2006</v>
      </c>
      <c r="K954">
        <v>2013</v>
      </c>
      <c r="O954" t="s">
        <v>32</v>
      </c>
      <c r="P954" t="s">
        <v>31</v>
      </c>
      <c r="Q954" t="s">
        <v>27</v>
      </c>
      <c r="R954" t="s">
        <v>33</v>
      </c>
      <c r="S954" t="s">
        <v>27</v>
      </c>
      <c r="T954" t="s">
        <v>31</v>
      </c>
      <c r="U954" t="s">
        <v>27</v>
      </c>
      <c r="V954" t="s">
        <v>27</v>
      </c>
      <c r="W954" t="s">
        <v>31</v>
      </c>
      <c r="X954" t="s">
        <v>47</v>
      </c>
      <c r="Y954" t="s">
        <v>5968</v>
      </c>
    </row>
    <row r="955" spans="1:25" x14ac:dyDescent="0.25">
      <c r="A955">
        <v>598447</v>
      </c>
      <c r="B955" t="s">
        <v>5969</v>
      </c>
      <c r="C955" t="s">
        <v>5970</v>
      </c>
      <c r="D955">
        <v>4</v>
      </c>
      <c r="E955" t="s">
        <v>5971</v>
      </c>
      <c r="F955" t="s">
        <v>691</v>
      </c>
      <c r="G955" t="e">
        <f>-citabine</f>
        <v>#NAME?</v>
      </c>
      <c r="H955" t="s">
        <v>1735</v>
      </c>
      <c r="I955" t="e">
        <f>-citabine</f>
        <v>#NAME?</v>
      </c>
      <c r="J955">
        <v>1995</v>
      </c>
      <c r="K955">
        <v>1998</v>
      </c>
      <c r="L955" t="s">
        <v>5972</v>
      </c>
      <c r="M955" t="s">
        <v>5973</v>
      </c>
      <c r="N955" t="s">
        <v>167</v>
      </c>
      <c r="O955" t="s">
        <v>26</v>
      </c>
      <c r="P955" t="s">
        <v>31</v>
      </c>
      <c r="Q955" t="s">
        <v>27</v>
      </c>
      <c r="R955" t="s">
        <v>28</v>
      </c>
      <c r="S955" t="s">
        <v>27</v>
      </c>
      <c r="T955" t="s">
        <v>31</v>
      </c>
      <c r="U955" t="s">
        <v>27</v>
      </c>
      <c r="V955" t="s">
        <v>27</v>
      </c>
      <c r="W955" t="s">
        <v>31</v>
      </c>
      <c r="X955" t="s">
        <v>47</v>
      </c>
      <c r="Y955" t="s">
        <v>5974</v>
      </c>
    </row>
    <row r="956" spans="1:25" x14ac:dyDescent="0.25">
      <c r="A956">
        <v>43952</v>
      </c>
      <c r="B956" t="s">
        <v>5975</v>
      </c>
      <c r="C956" t="s">
        <v>5976</v>
      </c>
      <c r="D956">
        <v>4</v>
      </c>
      <c r="F956" t="s">
        <v>5977</v>
      </c>
      <c r="G956" t="e">
        <f>-serpine</f>
        <v>#NAME?</v>
      </c>
      <c r="H956" t="s">
        <v>5978</v>
      </c>
      <c r="I956" t="e">
        <f>-serpine</f>
        <v>#NAME?</v>
      </c>
      <c r="K956">
        <v>1960</v>
      </c>
      <c r="L956" t="s">
        <v>5979</v>
      </c>
      <c r="M956" t="s">
        <v>5980</v>
      </c>
      <c r="N956" t="s">
        <v>104</v>
      </c>
      <c r="O956" t="s">
        <v>26</v>
      </c>
      <c r="P956" t="s">
        <v>27</v>
      </c>
      <c r="Q956" t="s">
        <v>27</v>
      </c>
      <c r="R956" t="s">
        <v>28</v>
      </c>
      <c r="S956" t="s">
        <v>27</v>
      </c>
      <c r="T956" t="s">
        <v>31</v>
      </c>
      <c r="U956" t="s">
        <v>31</v>
      </c>
      <c r="V956" t="s">
        <v>27</v>
      </c>
      <c r="W956" t="s">
        <v>27</v>
      </c>
      <c r="X956" t="s">
        <v>47</v>
      </c>
      <c r="Y956" t="s">
        <v>5981</v>
      </c>
    </row>
    <row r="957" spans="1:25" x14ac:dyDescent="0.25">
      <c r="A957">
        <v>93858</v>
      </c>
      <c r="B957" t="s">
        <v>5982</v>
      </c>
      <c r="C957" t="s">
        <v>5983</v>
      </c>
      <c r="D957">
        <v>4</v>
      </c>
      <c r="E957" t="s">
        <v>5984</v>
      </c>
      <c r="F957" t="s">
        <v>5985</v>
      </c>
      <c r="G957" t="e">
        <f>-mantadine</f>
        <v>#NAME?</v>
      </c>
      <c r="H957" t="s">
        <v>5399</v>
      </c>
      <c r="I957" t="e">
        <f>-mantadine</f>
        <v>#NAME?</v>
      </c>
      <c r="J957">
        <v>1966</v>
      </c>
      <c r="K957">
        <v>1993</v>
      </c>
      <c r="L957" t="s">
        <v>5986</v>
      </c>
      <c r="M957" t="s">
        <v>5987</v>
      </c>
      <c r="N957" t="s">
        <v>61</v>
      </c>
      <c r="O957" t="s">
        <v>32</v>
      </c>
      <c r="P957" t="s">
        <v>31</v>
      </c>
      <c r="Q957" t="s">
        <v>27</v>
      </c>
      <c r="R957" t="s">
        <v>33</v>
      </c>
      <c r="S957" t="s">
        <v>27</v>
      </c>
      <c r="T957" t="s">
        <v>31</v>
      </c>
      <c r="U957" t="s">
        <v>27</v>
      </c>
      <c r="V957" t="s">
        <v>27</v>
      </c>
      <c r="W957" t="s">
        <v>27</v>
      </c>
      <c r="X957" t="s">
        <v>47</v>
      </c>
      <c r="Y957" t="s">
        <v>5988</v>
      </c>
    </row>
    <row r="958" spans="1:25" x14ac:dyDescent="0.25">
      <c r="A958">
        <v>27309</v>
      </c>
      <c r="B958" t="s">
        <v>5989</v>
      </c>
      <c r="C958" t="s">
        <v>5990</v>
      </c>
      <c r="D958">
        <v>4</v>
      </c>
      <c r="E958" t="s">
        <v>5991</v>
      </c>
      <c r="F958" t="s">
        <v>5992</v>
      </c>
      <c r="G958" t="e">
        <f>-astine</f>
        <v>#NAME?</v>
      </c>
      <c r="H958" t="s">
        <v>313</v>
      </c>
      <c r="I958" t="e">
        <f>-astine</f>
        <v>#NAME?</v>
      </c>
      <c r="J958">
        <v>1984</v>
      </c>
      <c r="K958">
        <v>1996</v>
      </c>
      <c r="L958" t="s">
        <v>5993</v>
      </c>
      <c r="M958" t="s">
        <v>5994</v>
      </c>
      <c r="N958" t="s">
        <v>1809</v>
      </c>
      <c r="O958" t="s">
        <v>32</v>
      </c>
      <c r="P958" t="s">
        <v>31</v>
      </c>
      <c r="Q958" t="s">
        <v>27</v>
      </c>
      <c r="R958" t="s">
        <v>33</v>
      </c>
      <c r="S958" t="s">
        <v>27</v>
      </c>
      <c r="T958" t="s">
        <v>27</v>
      </c>
      <c r="U958" t="s">
        <v>27</v>
      </c>
      <c r="V958" t="s">
        <v>31</v>
      </c>
      <c r="W958" t="s">
        <v>27</v>
      </c>
      <c r="X958" t="s">
        <v>47</v>
      </c>
      <c r="Y958" t="s">
        <v>5995</v>
      </c>
    </row>
    <row r="959" spans="1:25" x14ac:dyDescent="0.25">
      <c r="A959">
        <v>233590</v>
      </c>
      <c r="B959" t="s">
        <v>5996</v>
      </c>
      <c r="C959" t="s">
        <v>5997</v>
      </c>
      <c r="D959">
        <v>4</v>
      </c>
      <c r="F959" t="s">
        <v>4887</v>
      </c>
      <c r="G959" t="s">
        <v>624</v>
      </c>
      <c r="H959" t="s">
        <v>625</v>
      </c>
      <c r="I959" t="s">
        <v>624</v>
      </c>
      <c r="J959">
        <v>1971</v>
      </c>
      <c r="K959">
        <v>1945</v>
      </c>
      <c r="N959" t="s">
        <v>84</v>
      </c>
      <c r="O959" t="s">
        <v>32</v>
      </c>
      <c r="P959" t="s">
        <v>31</v>
      </c>
      <c r="Q959" t="s">
        <v>27</v>
      </c>
      <c r="R959" t="s">
        <v>35</v>
      </c>
      <c r="S959" t="s">
        <v>27</v>
      </c>
      <c r="T959" t="s">
        <v>27</v>
      </c>
      <c r="U959" t="s">
        <v>27</v>
      </c>
      <c r="V959" t="s">
        <v>31</v>
      </c>
      <c r="W959" t="s">
        <v>27</v>
      </c>
      <c r="X959" t="s">
        <v>172</v>
      </c>
      <c r="Y959" t="s">
        <v>5998</v>
      </c>
    </row>
    <row r="960" spans="1:25" x14ac:dyDescent="0.25">
      <c r="A960">
        <v>77652</v>
      </c>
      <c r="B960" t="s">
        <v>5999</v>
      </c>
      <c r="C960" t="s">
        <v>6000</v>
      </c>
      <c r="D960">
        <v>4</v>
      </c>
      <c r="F960" t="s">
        <v>551</v>
      </c>
      <c r="G960" t="e">
        <f>-sal</f>
        <v>#NAME?</v>
      </c>
      <c r="H960" t="s">
        <v>376</v>
      </c>
      <c r="I960" t="e">
        <f>-sal</f>
        <v>#NAME?</v>
      </c>
      <c r="J960">
        <v>1975</v>
      </c>
      <c r="K960">
        <v>1982</v>
      </c>
      <c r="L960" t="s">
        <v>6001</v>
      </c>
      <c r="M960" t="s">
        <v>6002</v>
      </c>
      <c r="N960" t="s">
        <v>575</v>
      </c>
      <c r="O960" t="s">
        <v>32</v>
      </c>
      <c r="P960" t="s">
        <v>31</v>
      </c>
      <c r="Q960" t="s">
        <v>27</v>
      </c>
      <c r="R960" t="s">
        <v>35</v>
      </c>
      <c r="S960" t="s">
        <v>27</v>
      </c>
      <c r="T960" t="s">
        <v>31</v>
      </c>
      <c r="U960" t="s">
        <v>27</v>
      </c>
      <c r="V960" t="s">
        <v>27</v>
      </c>
      <c r="W960" t="s">
        <v>31</v>
      </c>
      <c r="X960" t="s">
        <v>47</v>
      </c>
      <c r="Y960" t="s">
        <v>6003</v>
      </c>
    </row>
    <row r="961" spans="1:25" x14ac:dyDescent="0.25">
      <c r="A961">
        <v>635</v>
      </c>
      <c r="B961" t="s">
        <v>6004</v>
      </c>
      <c r="C961" t="s">
        <v>6005</v>
      </c>
      <c r="D961">
        <v>4</v>
      </c>
      <c r="E961" t="s">
        <v>6006</v>
      </c>
      <c r="F961" t="s">
        <v>691</v>
      </c>
      <c r="G961" t="e">
        <f>-azenil</f>
        <v>#NAME?</v>
      </c>
      <c r="H961" t="s">
        <v>1405</v>
      </c>
      <c r="I961" t="e">
        <f>-azenil</f>
        <v>#NAME?</v>
      </c>
      <c r="J961">
        <v>1987</v>
      </c>
      <c r="K961">
        <v>1991</v>
      </c>
      <c r="L961" t="s">
        <v>6007</v>
      </c>
      <c r="M961" t="s">
        <v>6008</v>
      </c>
      <c r="N961" t="s">
        <v>6009</v>
      </c>
      <c r="O961" t="s">
        <v>32</v>
      </c>
      <c r="P961" t="s">
        <v>31</v>
      </c>
      <c r="Q961" t="s">
        <v>27</v>
      </c>
      <c r="R961" t="s">
        <v>35</v>
      </c>
      <c r="S961" t="s">
        <v>27</v>
      </c>
      <c r="T961" t="s">
        <v>27</v>
      </c>
      <c r="U961" t="s">
        <v>31</v>
      </c>
      <c r="V961" t="s">
        <v>27</v>
      </c>
      <c r="W961" t="s">
        <v>31</v>
      </c>
      <c r="X961" t="s">
        <v>47</v>
      </c>
      <c r="Y961" t="s">
        <v>6010</v>
      </c>
    </row>
    <row r="962" spans="1:25" x14ac:dyDescent="0.25">
      <c r="A962">
        <v>243124</v>
      </c>
      <c r="B962" t="s">
        <v>6011</v>
      </c>
      <c r="C962" t="s">
        <v>6012</v>
      </c>
      <c r="D962">
        <v>4</v>
      </c>
      <c r="E962" t="s">
        <v>6013</v>
      </c>
      <c r="F962" t="s">
        <v>6014</v>
      </c>
      <c r="G962" t="e">
        <f>-platin</f>
        <v>#NAME?</v>
      </c>
      <c r="H962" t="s">
        <v>761</v>
      </c>
      <c r="I962" t="e">
        <f>-platin</f>
        <v>#NAME?</v>
      </c>
      <c r="J962">
        <v>1998</v>
      </c>
      <c r="K962">
        <v>2002</v>
      </c>
      <c r="L962" t="s">
        <v>6015</v>
      </c>
      <c r="M962" t="s">
        <v>6016</v>
      </c>
      <c r="O962" t="s">
        <v>32</v>
      </c>
      <c r="P962" t="s">
        <v>27</v>
      </c>
      <c r="Q962" t="s">
        <v>27</v>
      </c>
      <c r="R962" t="s">
        <v>37</v>
      </c>
      <c r="S962" t="s">
        <v>27</v>
      </c>
      <c r="T962" t="s">
        <v>27</v>
      </c>
      <c r="U962" t="s">
        <v>31</v>
      </c>
      <c r="V962" t="s">
        <v>27</v>
      </c>
      <c r="W962" t="s">
        <v>31</v>
      </c>
      <c r="X962" t="s">
        <v>47</v>
      </c>
    </row>
    <row r="963" spans="1:25" x14ac:dyDescent="0.25">
      <c r="A963">
        <v>497229</v>
      </c>
      <c r="B963" t="s">
        <v>6017</v>
      </c>
      <c r="C963" t="s">
        <v>6018</v>
      </c>
      <c r="D963">
        <v>4</v>
      </c>
      <c r="E963" t="s">
        <v>6019</v>
      </c>
      <c r="F963" t="s">
        <v>2806</v>
      </c>
      <c r="G963" t="e">
        <f>-fungin</f>
        <v>#NAME?</v>
      </c>
      <c r="H963" t="s">
        <v>1442</v>
      </c>
      <c r="I963" t="e">
        <f>-fungin</f>
        <v>#NAME?</v>
      </c>
      <c r="J963">
        <v>1998</v>
      </c>
      <c r="K963">
        <v>2001</v>
      </c>
      <c r="L963" t="s">
        <v>6020</v>
      </c>
      <c r="M963" t="s">
        <v>6021</v>
      </c>
      <c r="O963" t="s">
        <v>26</v>
      </c>
      <c r="P963" t="s">
        <v>27</v>
      </c>
      <c r="Q963" t="s">
        <v>27</v>
      </c>
      <c r="R963" t="s">
        <v>33</v>
      </c>
      <c r="S963" t="s">
        <v>27</v>
      </c>
      <c r="T963" t="s">
        <v>27</v>
      </c>
      <c r="U963" t="s">
        <v>31</v>
      </c>
      <c r="V963" t="s">
        <v>27</v>
      </c>
      <c r="W963" t="s">
        <v>27</v>
      </c>
      <c r="X963" t="s">
        <v>47</v>
      </c>
      <c r="Y963" t="s">
        <v>6022</v>
      </c>
    </row>
    <row r="964" spans="1:25" x14ac:dyDescent="0.25">
      <c r="A964">
        <v>56644</v>
      </c>
      <c r="B964" t="s">
        <v>6023</v>
      </c>
      <c r="C964" t="s">
        <v>6024</v>
      </c>
      <c r="D964">
        <v>4</v>
      </c>
      <c r="F964" t="s">
        <v>6025</v>
      </c>
      <c r="G964" t="e">
        <f>-sulfan</f>
        <v>#NAME?</v>
      </c>
      <c r="H964" t="s">
        <v>1012</v>
      </c>
      <c r="I964" t="e">
        <f>-sulfan</f>
        <v>#NAME?</v>
      </c>
      <c r="K964">
        <v>1954</v>
      </c>
      <c r="L964" t="s">
        <v>6026</v>
      </c>
      <c r="M964" t="s">
        <v>6027</v>
      </c>
      <c r="O964" t="s">
        <v>32</v>
      </c>
      <c r="P964" t="s">
        <v>31</v>
      </c>
      <c r="Q964" t="s">
        <v>27</v>
      </c>
      <c r="R964" t="s">
        <v>35</v>
      </c>
      <c r="S964" t="s">
        <v>27</v>
      </c>
      <c r="T964" t="s">
        <v>31</v>
      </c>
      <c r="U964" t="s">
        <v>31</v>
      </c>
      <c r="V964" t="s">
        <v>27</v>
      </c>
      <c r="W964" t="s">
        <v>31</v>
      </c>
      <c r="X964" t="s">
        <v>47</v>
      </c>
      <c r="Y964" t="s">
        <v>6028</v>
      </c>
    </row>
    <row r="965" spans="1:25" x14ac:dyDescent="0.25">
      <c r="A965">
        <v>51182</v>
      </c>
      <c r="B965" t="s">
        <v>6029</v>
      </c>
      <c r="C965" t="s">
        <v>6030</v>
      </c>
      <c r="D965">
        <v>4</v>
      </c>
      <c r="E965" t="s">
        <v>6031</v>
      </c>
      <c r="F965" t="s">
        <v>6032</v>
      </c>
      <c r="G965" t="e">
        <f>-arabine</f>
        <v>#NAME?</v>
      </c>
      <c r="H965" t="s">
        <v>987</v>
      </c>
      <c r="I965" t="e">
        <f>-arabine</f>
        <v>#NAME?</v>
      </c>
      <c r="J965">
        <v>1964</v>
      </c>
      <c r="K965">
        <v>1969</v>
      </c>
      <c r="L965" t="s">
        <v>6033</v>
      </c>
      <c r="M965" t="s">
        <v>6034</v>
      </c>
      <c r="N965" t="s">
        <v>3542</v>
      </c>
      <c r="O965" t="s">
        <v>26</v>
      </c>
      <c r="P965" t="s">
        <v>31</v>
      </c>
      <c r="Q965" t="s">
        <v>27</v>
      </c>
      <c r="R965" t="s">
        <v>28</v>
      </c>
      <c r="S965" t="s">
        <v>27</v>
      </c>
      <c r="T965" t="s">
        <v>27</v>
      </c>
      <c r="U965" t="s">
        <v>31</v>
      </c>
      <c r="V965" t="s">
        <v>27</v>
      </c>
      <c r="W965" t="s">
        <v>31</v>
      </c>
      <c r="X965" t="s">
        <v>47</v>
      </c>
      <c r="Y965" t="s">
        <v>6035</v>
      </c>
    </row>
    <row r="966" spans="1:25" x14ac:dyDescent="0.25">
      <c r="A966">
        <v>43261</v>
      </c>
      <c r="B966" t="s">
        <v>6036</v>
      </c>
      <c r="C966" t="s">
        <v>6037</v>
      </c>
      <c r="D966">
        <v>4</v>
      </c>
      <c r="E966" t="s">
        <v>6038</v>
      </c>
      <c r="F966" t="s">
        <v>551</v>
      </c>
      <c r="G966" t="s">
        <v>610</v>
      </c>
      <c r="H966" t="s">
        <v>159</v>
      </c>
      <c r="I966" t="s">
        <v>610</v>
      </c>
      <c r="J966">
        <v>1984</v>
      </c>
      <c r="K966">
        <v>1985</v>
      </c>
      <c r="N966" t="s">
        <v>6039</v>
      </c>
      <c r="O966" t="s">
        <v>32</v>
      </c>
      <c r="P966" t="s">
        <v>31</v>
      </c>
      <c r="Q966" t="s">
        <v>27</v>
      </c>
      <c r="R966" t="s">
        <v>28</v>
      </c>
      <c r="S966" t="s">
        <v>27</v>
      </c>
      <c r="T966" t="s">
        <v>27</v>
      </c>
      <c r="U966" t="s">
        <v>31</v>
      </c>
      <c r="V966" t="s">
        <v>27</v>
      </c>
      <c r="W966" t="s">
        <v>27</v>
      </c>
      <c r="X966" t="s">
        <v>47</v>
      </c>
      <c r="Y966" t="s">
        <v>6040</v>
      </c>
    </row>
    <row r="967" spans="1:25" x14ac:dyDescent="0.25">
      <c r="A967">
        <v>21697</v>
      </c>
      <c r="B967" t="s">
        <v>6041</v>
      </c>
      <c r="C967" t="s">
        <v>6042</v>
      </c>
      <c r="D967">
        <v>4</v>
      </c>
      <c r="E967" t="s">
        <v>6043</v>
      </c>
      <c r="F967" t="s">
        <v>237</v>
      </c>
      <c r="G967" t="e">
        <f>-coxib</f>
        <v>#NAME?</v>
      </c>
      <c r="H967" t="s">
        <v>1610</v>
      </c>
      <c r="I967" t="e">
        <f>-coxib</f>
        <v>#NAME?</v>
      </c>
      <c r="J967">
        <v>1998</v>
      </c>
      <c r="K967">
        <v>1999</v>
      </c>
      <c r="L967" t="s">
        <v>6044</v>
      </c>
      <c r="M967" t="s">
        <v>6045</v>
      </c>
      <c r="O967" t="s">
        <v>32</v>
      </c>
      <c r="P967" t="s">
        <v>31</v>
      </c>
      <c r="Q967" t="s">
        <v>27</v>
      </c>
      <c r="R967" t="s">
        <v>35</v>
      </c>
      <c r="S967" t="s">
        <v>27</v>
      </c>
      <c r="T967" t="s">
        <v>31</v>
      </c>
      <c r="U967" t="s">
        <v>27</v>
      </c>
      <c r="V967" t="s">
        <v>27</v>
      </c>
      <c r="W967" t="s">
        <v>27</v>
      </c>
      <c r="X967" t="s">
        <v>172</v>
      </c>
      <c r="Y967" t="s">
        <v>6046</v>
      </c>
    </row>
    <row r="968" spans="1:25" x14ac:dyDescent="0.25">
      <c r="A968">
        <v>675285</v>
      </c>
      <c r="B968" t="s">
        <v>6047</v>
      </c>
      <c r="C968" t="s">
        <v>6048</v>
      </c>
      <c r="D968">
        <v>4</v>
      </c>
      <c r="E968" t="s">
        <v>6049</v>
      </c>
      <c r="F968" t="s">
        <v>1293</v>
      </c>
      <c r="G968" t="e">
        <f>-relin</f>
        <v>#NAME?</v>
      </c>
      <c r="H968" t="s">
        <v>849</v>
      </c>
      <c r="I968" t="e">
        <f>-relin</f>
        <v>#NAME?</v>
      </c>
      <c r="J968">
        <v>1987</v>
      </c>
      <c r="K968">
        <v>2000</v>
      </c>
      <c r="L968" t="s">
        <v>6050</v>
      </c>
      <c r="M968" t="s">
        <v>6051</v>
      </c>
      <c r="N968" t="s">
        <v>167</v>
      </c>
      <c r="O968" t="s">
        <v>40</v>
      </c>
      <c r="P968" t="s">
        <v>27</v>
      </c>
      <c r="Q968" t="s">
        <v>27</v>
      </c>
      <c r="R968" t="s">
        <v>28</v>
      </c>
      <c r="S968" t="s">
        <v>27</v>
      </c>
      <c r="T968" t="s">
        <v>27</v>
      </c>
      <c r="U968" t="s">
        <v>31</v>
      </c>
      <c r="V968" t="s">
        <v>27</v>
      </c>
      <c r="W968" t="s">
        <v>27</v>
      </c>
      <c r="X968" t="s">
        <v>47</v>
      </c>
      <c r="Y968" t="s">
        <v>6052</v>
      </c>
    </row>
    <row r="969" spans="1:25" x14ac:dyDescent="0.25">
      <c r="A969">
        <v>675199</v>
      </c>
      <c r="B969" t="s">
        <v>6053</v>
      </c>
      <c r="C969" t="s">
        <v>6054</v>
      </c>
      <c r="D969">
        <v>4</v>
      </c>
      <c r="E969" t="s">
        <v>6055</v>
      </c>
      <c r="F969" t="s">
        <v>1008</v>
      </c>
      <c r="G969" t="e">
        <f>-curium</f>
        <v>#NAME?</v>
      </c>
      <c r="H969" t="s">
        <v>2862</v>
      </c>
      <c r="I969" t="e">
        <f>-curium</f>
        <v>#NAME?</v>
      </c>
      <c r="J969">
        <v>1995</v>
      </c>
      <c r="K969">
        <v>1995</v>
      </c>
      <c r="L969" t="s">
        <v>6056</v>
      </c>
      <c r="M969" t="s">
        <v>6057</v>
      </c>
      <c r="N969" t="s">
        <v>823</v>
      </c>
      <c r="O969" t="s">
        <v>32</v>
      </c>
      <c r="P969" t="s">
        <v>27</v>
      </c>
      <c r="Q969" t="s">
        <v>27</v>
      </c>
      <c r="R969" t="s">
        <v>28</v>
      </c>
      <c r="S969" t="s">
        <v>27</v>
      </c>
      <c r="T969" t="s">
        <v>27</v>
      </c>
      <c r="U969" t="s">
        <v>31</v>
      </c>
      <c r="V969" t="s">
        <v>27</v>
      </c>
      <c r="W969" t="s">
        <v>27</v>
      </c>
      <c r="X969" t="s">
        <v>47</v>
      </c>
      <c r="Y969" t="s">
        <v>6058</v>
      </c>
    </row>
    <row r="970" spans="1:25" x14ac:dyDescent="0.25">
      <c r="A970">
        <v>9333</v>
      </c>
      <c r="B970" t="s">
        <v>6059</v>
      </c>
      <c r="C970" t="s">
        <v>6060</v>
      </c>
      <c r="D970">
        <v>4</v>
      </c>
      <c r="E970" t="s">
        <v>6061</v>
      </c>
      <c r="F970" t="s">
        <v>785</v>
      </c>
      <c r="G970" t="e">
        <f>-crine</f>
        <v>#NAME?</v>
      </c>
      <c r="H970" t="s">
        <v>80</v>
      </c>
      <c r="I970" t="e">
        <f>-crine</f>
        <v>#NAME?</v>
      </c>
      <c r="J970">
        <v>1988</v>
      </c>
      <c r="K970">
        <v>1993</v>
      </c>
      <c r="L970" t="s">
        <v>6062</v>
      </c>
      <c r="M970" t="s">
        <v>6063</v>
      </c>
      <c r="N970" t="s">
        <v>6064</v>
      </c>
      <c r="O970" t="s">
        <v>32</v>
      </c>
      <c r="P970" t="s">
        <v>31</v>
      </c>
      <c r="Q970" t="s">
        <v>27</v>
      </c>
      <c r="R970" t="s">
        <v>35</v>
      </c>
      <c r="S970" t="s">
        <v>27</v>
      </c>
      <c r="T970" t="s">
        <v>31</v>
      </c>
      <c r="U970" t="s">
        <v>27</v>
      </c>
      <c r="V970" t="s">
        <v>27</v>
      </c>
      <c r="W970" t="s">
        <v>27</v>
      </c>
      <c r="X970" t="s">
        <v>172</v>
      </c>
      <c r="Y970" t="s">
        <v>6065</v>
      </c>
    </row>
    <row r="971" spans="1:25" x14ac:dyDescent="0.25">
      <c r="A971">
        <v>675052</v>
      </c>
      <c r="B971" t="s">
        <v>6066</v>
      </c>
      <c r="C971" t="s">
        <v>6067</v>
      </c>
      <c r="D971">
        <v>4</v>
      </c>
      <c r="F971" t="s">
        <v>319</v>
      </c>
      <c r="G971" t="s">
        <v>1907</v>
      </c>
      <c r="H971" t="s">
        <v>1908</v>
      </c>
      <c r="I971" t="s">
        <v>1907</v>
      </c>
      <c r="K971">
        <v>1978</v>
      </c>
      <c r="L971" t="s">
        <v>6068</v>
      </c>
      <c r="M971" t="s">
        <v>6069</v>
      </c>
      <c r="N971" t="s">
        <v>924</v>
      </c>
      <c r="O971" t="s">
        <v>26</v>
      </c>
      <c r="P971" t="s">
        <v>27</v>
      </c>
      <c r="Q971" t="s">
        <v>27</v>
      </c>
      <c r="R971" t="s">
        <v>28</v>
      </c>
      <c r="S971" t="s">
        <v>31</v>
      </c>
      <c r="T971" t="s">
        <v>27</v>
      </c>
      <c r="U971" t="s">
        <v>31</v>
      </c>
      <c r="V971" t="s">
        <v>27</v>
      </c>
      <c r="W971" t="s">
        <v>27</v>
      </c>
      <c r="X971" t="s">
        <v>47</v>
      </c>
      <c r="Y971" t="s">
        <v>6070</v>
      </c>
    </row>
    <row r="972" spans="1:25" x14ac:dyDescent="0.25">
      <c r="A972">
        <v>73547</v>
      </c>
      <c r="B972" t="s">
        <v>6071</v>
      </c>
      <c r="C972" t="s">
        <v>6072</v>
      </c>
      <c r="D972">
        <v>4</v>
      </c>
      <c r="E972" t="s">
        <v>6073</v>
      </c>
      <c r="F972" t="s">
        <v>6074</v>
      </c>
      <c r="J972">
        <v>1967</v>
      </c>
      <c r="K972">
        <v>1986</v>
      </c>
      <c r="L972" t="s">
        <v>6075</v>
      </c>
      <c r="M972" t="s">
        <v>6076</v>
      </c>
      <c r="N972" t="s">
        <v>460</v>
      </c>
      <c r="O972" t="s">
        <v>32</v>
      </c>
      <c r="P972" t="s">
        <v>31</v>
      </c>
      <c r="Q972" t="s">
        <v>27</v>
      </c>
      <c r="R972" t="s">
        <v>28</v>
      </c>
      <c r="S972" t="s">
        <v>27</v>
      </c>
      <c r="T972" t="s">
        <v>31</v>
      </c>
      <c r="U972" t="s">
        <v>31</v>
      </c>
      <c r="V972" t="s">
        <v>27</v>
      </c>
      <c r="W972" t="s">
        <v>27</v>
      </c>
      <c r="X972" t="s">
        <v>47</v>
      </c>
      <c r="Y972" t="s">
        <v>6077</v>
      </c>
    </row>
    <row r="973" spans="1:25" x14ac:dyDescent="0.25">
      <c r="A973">
        <v>417180</v>
      </c>
      <c r="B973" t="s">
        <v>6078</v>
      </c>
      <c r="C973" t="s">
        <v>6079</v>
      </c>
      <c r="D973">
        <v>4</v>
      </c>
      <c r="E973" t="s">
        <v>6080</v>
      </c>
      <c r="F973" t="s">
        <v>500</v>
      </c>
      <c r="G973" t="s">
        <v>610</v>
      </c>
      <c r="H973" t="s">
        <v>650</v>
      </c>
      <c r="I973" t="e">
        <f>-stat- (-vastatin)</f>
        <v>#NAME?</v>
      </c>
      <c r="J973">
        <v>1994</v>
      </c>
      <c r="K973">
        <v>1996</v>
      </c>
      <c r="L973" t="s">
        <v>6081</v>
      </c>
      <c r="M973" t="s">
        <v>6082</v>
      </c>
      <c r="N973" t="s">
        <v>6083</v>
      </c>
      <c r="O973" t="s">
        <v>32</v>
      </c>
      <c r="P973" t="s">
        <v>27</v>
      </c>
      <c r="Q973" t="s">
        <v>27</v>
      </c>
      <c r="R973" t="s">
        <v>28</v>
      </c>
      <c r="S973" t="s">
        <v>27</v>
      </c>
      <c r="T973" t="s">
        <v>31</v>
      </c>
      <c r="U973" t="s">
        <v>27</v>
      </c>
      <c r="V973" t="s">
        <v>27</v>
      </c>
      <c r="W973" t="s">
        <v>27</v>
      </c>
      <c r="X973" t="s">
        <v>47</v>
      </c>
      <c r="Y973" t="s">
        <v>6084</v>
      </c>
    </row>
    <row r="974" spans="1:25" x14ac:dyDescent="0.25">
      <c r="A974">
        <v>394539</v>
      </c>
      <c r="B974" t="s">
        <v>6085</v>
      </c>
      <c r="C974" t="s">
        <v>6086</v>
      </c>
      <c r="D974">
        <v>4</v>
      </c>
      <c r="F974" t="s">
        <v>6087</v>
      </c>
      <c r="K974">
        <v>1984</v>
      </c>
      <c r="L974" t="s">
        <v>6088</v>
      </c>
      <c r="M974" t="s">
        <v>6089</v>
      </c>
      <c r="N974" t="s">
        <v>234</v>
      </c>
      <c r="O974" t="s">
        <v>36</v>
      </c>
      <c r="P974" t="s">
        <v>27</v>
      </c>
      <c r="Q974" t="s">
        <v>27</v>
      </c>
      <c r="R974" t="s">
        <v>37</v>
      </c>
      <c r="S974" t="s">
        <v>27</v>
      </c>
      <c r="T974" t="s">
        <v>31</v>
      </c>
      <c r="U974" t="s">
        <v>27</v>
      </c>
      <c r="V974" t="s">
        <v>27</v>
      </c>
      <c r="W974" t="s">
        <v>27</v>
      </c>
      <c r="X974" t="s">
        <v>47</v>
      </c>
      <c r="Y974" t="s">
        <v>6090</v>
      </c>
    </row>
    <row r="975" spans="1:25" x14ac:dyDescent="0.25">
      <c r="A975">
        <v>871699</v>
      </c>
      <c r="B975" t="s">
        <v>6091</v>
      </c>
      <c r="C975" t="s">
        <v>6092</v>
      </c>
      <c r="D975">
        <v>4</v>
      </c>
      <c r="F975" t="s">
        <v>6093</v>
      </c>
      <c r="K975">
        <v>1992</v>
      </c>
      <c r="N975" t="s">
        <v>293</v>
      </c>
      <c r="O975" t="s">
        <v>36</v>
      </c>
      <c r="P975" t="s">
        <v>27</v>
      </c>
      <c r="Q975" t="s">
        <v>27</v>
      </c>
      <c r="R975" t="s">
        <v>35</v>
      </c>
      <c r="S975" t="s">
        <v>27</v>
      </c>
      <c r="T975" t="s">
        <v>27</v>
      </c>
      <c r="U975" t="s">
        <v>31</v>
      </c>
      <c r="V975" t="s">
        <v>27</v>
      </c>
      <c r="W975" t="s">
        <v>27</v>
      </c>
      <c r="X975" t="s">
        <v>47</v>
      </c>
    </row>
    <row r="976" spans="1:25" x14ac:dyDescent="0.25">
      <c r="A976">
        <v>5772</v>
      </c>
      <c r="B976" t="s">
        <v>6094</v>
      </c>
      <c r="C976" t="s">
        <v>6095</v>
      </c>
      <c r="D976">
        <v>4</v>
      </c>
      <c r="E976" t="s">
        <v>6096</v>
      </c>
      <c r="F976" t="s">
        <v>2343</v>
      </c>
      <c r="J976">
        <v>1972</v>
      </c>
      <c r="K976">
        <v>1975</v>
      </c>
      <c r="L976" t="s">
        <v>6097</v>
      </c>
      <c r="M976" t="s">
        <v>6098</v>
      </c>
      <c r="N976" t="s">
        <v>167</v>
      </c>
      <c r="O976" t="s">
        <v>32</v>
      </c>
      <c r="P976" t="s">
        <v>31</v>
      </c>
      <c r="Q976" t="s">
        <v>27</v>
      </c>
      <c r="R976" t="s">
        <v>35</v>
      </c>
      <c r="S976" t="s">
        <v>27</v>
      </c>
      <c r="T976" t="s">
        <v>27</v>
      </c>
      <c r="U976" t="s">
        <v>31</v>
      </c>
      <c r="V976" t="s">
        <v>27</v>
      </c>
      <c r="W976" t="s">
        <v>31</v>
      </c>
      <c r="X976" t="s">
        <v>47</v>
      </c>
      <c r="Y976" t="s">
        <v>6099</v>
      </c>
    </row>
    <row r="977" spans="1:25" x14ac:dyDescent="0.25">
      <c r="A977">
        <v>675599</v>
      </c>
      <c r="B977" t="s">
        <v>6100</v>
      </c>
      <c r="C977" t="s">
        <v>6101</v>
      </c>
      <c r="D977">
        <v>4</v>
      </c>
      <c r="F977" t="s">
        <v>512</v>
      </c>
      <c r="J977">
        <v>1987</v>
      </c>
      <c r="K977">
        <v>1987</v>
      </c>
      <c r="L977" t="s">
        <v>6102</v>
      </c>
      <c r="M977" t="s">
        <v>6103</v>
      </c>
      <c r="N977" t="s">
        <v>891</v>
      </c>
      <c r="O977" t="s">
        <v>58</v>
      </c>
      <c r="P977" t="s">
        <v>27</v>
      </c>
      <c r="Q977" t="s">
        <v>27</v>
      </c>
      <c r="R977" t="s">
        <v>28</v>
      </c>
      <c r="S977" t="s">
        <v>31</v>
      </c>
      <c r="T977" t="s">
        <v>31</v>
      </c>
      <c r="U977" t="s">
        <v>27</v>
      </c>
      <c r="V977" t="s">
        <v>27</v>
      </c>
      <c r="W977" t="s">
        <v>27</v>
      </c>
      <c r="X977" t="s">
        <v>172</v>
      </c>
    </row>
    <row r="978" spans="1:25" x14ac:dyDescent="0.25">
      <c r="A978">
        <v>209594</v>
      </c>
      <c r="B978" t="s">
        <v>6104</v>
      </c>
      <c r="C978" t="s">
        <v>6105</v>
      </c>
      <c r="D978">
        <v>4</v>
      </c>
      <c r="F978" t="s">
        <v>6106</v>
      </c>
      <c r="K978">
        <v>1982</v>
      </c>
      <c r="L978" t="s">
        <v>6107</v>
      </c>
      <c r="M978" t="s">
        <v>6108</v>
      </c>
      <c r="N978" t="s">
        <v>137</v>
      </c>
      <c r="O978" t="s">
        <v>32</v>
      </c>
      <c r="P978" t="s">
        <v>31</v>
      </c>
      <c r="Q978" t="s">
        <v>27</v>
      </c>
      <c r="R978" t="s">
        <v>35</v>
      </c>
      <c r="S978" t="s">
        <v>27</v>
      </c>
      <c r="T978" t="s">
        <v>27</v>
      </c>
      <c r="U978" t="s">
        <v>27</v>
      </c>
      <c r="V978" t="s">
        <v>31</v>
      </c>
      <c r="W978" t="s">
        <v>27</v>
      </c>
      <c r="X978" t="s">
        <v>172</v>
      </c>
      <c r="Y978" t="s">
        <v>6109</v>
      </c>
    </row>
    <row r="979" spans="1:25" x14ac:dyDescent="0.25">
      <c r="A979">
        <v>674508</v>
      </c>
      <c r="B979" t="s">
        <v>6110</v>
      </c>
      <c r="C979" t="s">
        <v>6111</v>
      </c>
      <c r="D979">
        <v>4</v>
      </c>
      <c r="F979" t="s">
        <v>6112</v>
      </c>
      <c r="K979">
        <v>1987</v>
      </c>
      <c r="N979" t="s">
        <v>5229</v>
      </c>
      <c r="O979" t="s">
        <v>36</v>
      </c>
      <c r="P979" t="s">
        <v>27</v>
      </c>
      <c r="Q979" t="s">
        <v>27</v>
      </c>
      <c r="R979" t="s">
        <v>37</v>
      </c>
      <c r="S979" t="s">
        <v>27</v>
      </c>
      <c r="T979" t="s">
        <v>27</v>
      </c>
      <c r="U979" t="s">
        <v>31</v>
      </c>
      <c r="V979" t="s">
        <v>27</v>
      </c>
      <c r="W979" t="s">
        <v>27</v>
      </c>
      <c r="X979" t="s">
        <v>172</v>
      </c>
    </row>
    <row r="980" spans="1:25" x14ac:dyDescent="0.25">
      <c r="A980">
        <v>641699</v>
      </c>
      <c r="B980" t="s">
        <v>6113</v>
      </c>
      <c r="C980" t="s">
        <v>6114</v>
      </c>
      <c r="D980">
        <v>4</v>
      </c>
      <c r="F980" t="s">
        <v>6115</v>
      </c>
      <c r="J980">
        <v>1966</v>
      </c>
      <c r="K980">
        <v>1971</v>
      </c>
      <c r="L980" t="s">
        <v>6116</v>
      </c>
      <c r="M980" t="s">
        <v>6117</v>
      </c>
      <c r="N980" t="s">
        <v>6118</v>
      </c>
      <c r="O980" t="s">
        <v>32</v>
      </c>
      <c r="P980" t="s">
        <v>27</v>
      </c>
      <c r="Q980" t="s">
        <v>27</v>
      </c>
      <c r="R980" t="s">
        <v>35</v>
      </c>
      <c r="S980" t="s">
        <v>27</v>
      </c>
      <c r="T980" t="s">
        <v>27</v>
      </c>
      <c r="U980" t="s">
        <v>31</v>
      </c>
      <c r="V980" t="s">
        <v>27</v>
      </c>
      <c r="W980" t="s">
        <v>27</v>
      </c>
      <c r="X980" t="s">
        <v>172</v>
      </c>
      <c r="Y980" t="s">
        <v>6119</v>
      </c>
    </row>
    <row r="981" spans="1:25" x14ac:dyDescent="0.25">
      <c r="A981">
        <v>1376388</v>
      </c>
      <c r="B981" t="s">
        <v>6120</v>
      </c>
      <c r="C981" t="s">
        <v>6121</v>
      </c>
      <c r="D981">
        <v>4</v>
      </c>
      <c r="F981" t="s">
        <v>1091</v>
      </c>
      <c r="J981">
        <v>1963</v>
      </c>
      <c r="N981" t="s">
        <v>6122</v>
      </c>
      <c r="O981" t="s">
        <v>26</v>
      </c>
      <c r="P981" t="s">
        <v>27</v>
      </c>
      <c r="Q981" t="s">
        <v>27</v>
      </c>
      <c r="R981" t="s">
        <v>28</v>
      </c>
      <c r="S981" t="s">
        <v>27</v>
      </c>
      <c r="T981" t="s">
        <v>31</v>
      </c>
      <c r="U981" t="s">
        <v>27</v>
      </c>
      <c r="V981" t="s">
        <v>27</v>
      </c>
      <c r="W981" t="s">
        <v>27</v>
      </c>
      <c r="X981" t="s">
        <v>172</v>
      </c>
    </row>
    <row r="982" spans="1:25" x14ac:dyDescent="0.25">
      <c r="A982">
        <v>557741</v>
      </c>
      <c r="B982" t="s">
        <v>6123</v>
      </c>
      <c r="C982" t="s">
        <v>6124</v>
      </c>
      <c r="D982">
        <v>4</v>
      </c>
      <c r="E982" t="s">
        <v>6125</v>
      </c>
      <c r="F982" t="s">
        <v>6126</v>
      </c>
      <c r="G982" t="e">
        <f>-pride</f>
        <v>#NAME?</v>
      </c>
      <c r="H982" t="s">
        <v>52</v>
      </c>
      <c r="I982" t="e">
        <f>-pride</f>
        <v>#NAME?</v>
      </c>
      <c r="J982">
        <v>1983</v>
      </c>
      <c r="K982">
        <v>1993</v>
      </c>
      <c r="L982" t="s">
        <v>6127</v>
      </c>
      <c r="M982" t="s">
        <v>6128</v>
      </c>
      <c r="N982" t="s">
        <v>2557</v>
      </c>
      <c r="O982" t="s">
        <v>32</v>
      </c>
      <c r="P982" t="s">
        <v>31</v>
      </c>
      <c r="Q982" t="s">
        <v>27</v>
      </c>
      <c r="R982" t="s">
        <v>33</v>
      </c>
      <c r="S982" t="s">
        <v>27</v>
      </c>
      <c r="T982" t="s">
        <v>31</v>
      </c>
      <c r="U982" t="s">
        <v>27</v>
      </c>
      <c r="V982" t="s">
        <v>27</v>
      </c>
      <c r="W982" t="s">
        <v>27</v>
      </c>
      <c r="X982" t="s">
        <v>172</v>
      </c>
      <c r="Y982" t="s">
        <v>6129</v>
      </c>
    </row>
    <row r="983" spans="1:25" x14ac:dyDescent="0.25">
      <c r="A983">
        <v>116349</v>
      </c>
      <c r="B983" t="s">
        <v>6130</v>
      </c>
      <c r="C983" t="s">
        <v>6131</v>
      </c>
      <c r="D983">
        <v>4</v>
      </c>
      <c r="E983" t="s">
        <v>6132</v>
      </c>
      <c r="F983" t="s">
        <v>2425</v>
      </c>
      <c r="G983" t="e">
        <f>-sartan</f>
        <v>#NAME?</v>
      </c>
      <c r="H983" t="s">
        <v>872</v>
      </c>
      <c r="I983" t="e">
        <f>-sartan</f>
        <v>#NAME?</v>
      </c>
      <c r="J983">
        <v>1997</v>
      </c>
      <c r="K983">
        <v>1998</v>
      </c>
      <c r="L983" t="s">
        <v>2831</v>
      </c>
      <c r="M983" t="s">
        <v>2832</v>
      </c>
      <c r="N983" t="s">
        <v>2833</v>
      </c>
      <c r="O983" t="s">
        <v>32</v>
      </c>
      <c r="P983" t="s">
        <v>27</v>
      </c>
      <c r="Q983" t="s">
        <v>27</v>
      </c>
      <c r="R983" t="s">
        <v>33</v>
      </c>
      <c r="S983" t="s">
        <v>31</v>
      </c>
      <c r="T983" t="s">
        <v>31</v>
      </c>
      <c r="U983" t="s">
        <v>27</v>
      </c>
      <c r="V983" t="s">
        <v>27</v>
      </c>
      <c r="W983" t="s">
        <v>31</v>
      </c>
      <c r="X983" t="s">
        <v>47</v>
      </c>
      <c r="Y983" t="s">
        <v>6133</v>
      </c>
    </row>
    <row r="984" spans="1:25" x14ac:dyDescent="0.25">
      <c r="A984">
        <v>16959</v>
      </c>
      <c r="B984" t="s">
        <v>6134</v>
      </c>
      <c r="C984" t="s">
        <v>6135</v>
      </c>
      <c r="D984">
        <v>4</v>
      </c>
      <c r="E984" t="s">
        <v>6136</v>
      </c>
      <c r="F984" t="s">
        <v>6137</v>
      </c>
      <c r="G984" t="e">
        <f>-azepam</f>
        <v>#NAME?</v>
      </c>
      <c r="H984" t="s">
        <v>286</v>
      </c>
      <c r="I984" t="e">
        <f>-azepam</f>
        <v>#NAME?</v>
      </c>
      <c r="J984">
        <v>1969</v>
      </c>
      <c r="K984">
        <v>1977</v>
      </c>
      <c r="L984" t="s">
        <v>6138</v>
      </c>
      <c r="M984" t="s">
        <v>6139</v>
      </c>
      <c r="N984" t="s">
        <v>326</v>
      </c>
      <c r="O984" t="s">
        <v>32</v>
      </c>
      <c r="P984" t="s">
        <v>31</v>
      </c>
      <c r="Q984" t="s">
        <v>27</v>
      </c>
      <c r="R984" t="s">
        <v>33</v>
      </c>
      <c r="S984" t="s">
        <v>27</v>
      </c>
      <c r="T984" t="s">
        <v>31</v>
      </c>
      <c r="U984" t="s">
        <v>31</v>
      </c>
      <c r="V984" t="s">
        <v>27</v>
      </c>
      <c r="W984" t="s">
        <v>31</v>
      </c>
      <c r="X984" t="s">
        <v>47</v>
      </c>
      <c r="Y984" t="s">
        <v>6140</v>
      </c>
    </row>
    <row r="985" spans="1:25" x14ac:dyDescent="0.25">
      <c r="A985">
        <v>675099</v>
      </c>
      <c r="B985" t="s">
        <v>6141</v>
      </c>
      <c r="C985" t="s">
        <v>6142</v>
      </c>
      <c r="D985">
        <v>4</v>
      </c>
      <c r="E985" t="s">
        <v>6143</v>
      </c>
      <c r="F985" t="s">
        <v>171</v>
      </c>
      <c r="G985" t="s">
        <v>29</v>
      </c>
      <c r="H985" t="s">
        <v>30</v>
      </c>
      <c r="I985" t="s">
        <v>29</v>
      </c>
      <c r="J985">
        <v>1965</v>
      </c>
      <c r="K985">
        <v>1982</v>
      </c>
      <c r="L985" t="s">
        <v>6144</v>
      </c>
      <c r="M985" t="s">
        <v>6145</v>
      </c>
      <c r="O985" t="s">
        <v>26</v>
      </c>
      <c r="P985" t="s">
        <v>31</v>
      </c>
      <c r="Q985" t="s">
        <v>27</v>
      </c>
      <c r="R985" t="s">
        <v>28</v>
      </c>
      <c r="S985" t="s">
        <v>27</v>
      </c>
      <c r="T985" t="s">
        <v>31</v>
      </c>
      <c r="U985" t="s">
        <v>27</v>
      </c>
      <c r="V985" t="s">
        <v>27</v>
      </c>
      <c r="W985" t="s">
        <v>27</v>
      </c>
      <c r="X985" t="s">
        <v>172</v>
      </c>
      <c r="Y985" t="s">
        <v>6146</v>
      </c>
    </row>
    <row r="986" spans="1:25" x14ac:dyDescent="0.25">
      <c r="A986">
        <v>421334</v>
      </c>
      <c r="B986" t="s">
        <v>6147</v>
      </c>
      <c r="C986" t="s">
        <v>6148</v>
      </c>
      <c r="D986">
        <v>4</v>
      </c>
      <c r="E986" t="s">
        <v>6149</v>
      </c>
      <c r="F986" t="s">
        <v>5499</v>
      </c>
      <c r="G986" t="e">
        <f>-clone</f>
        <v>#NAME?</v>
      </c>
      <c r="H986" t="s">
        <v>1398</v>
      </c>
      <c r="I986" t="e">
        <f>-clone</f>
        <v>#NAME?</v>
      </c>
      <c r="J986">
        <v>2002</v>
      </c>
      <c r="K986">
        <v>2004</v>
      </c>
      <c r="L986" t="s">
        <v>6150</v>
      </c>
      <c r="M986" t="s">
        <v>6151</v>
      </c>
      <c r="O986" t="s">
        <v>32</v>
      </c>
      <c r="P986" t="s">
        <v>31</v>
      </c>
      <c r="Q986" t="s">
        <v>27</v>
      </c>
      <c r="R986" t="s">
        <v>28</v>
      </c>
      <c r="S986" t="s">
        <v>27</v>
      </c>
      <c r="T986" t="s">
        <v>31</v>
      </c>
      <c r="U986" t="s">
        <v>27</v>
      </c>
      <c r="V986" t="s">
        <v>27</v>
      </c>
      <c r="W986" t="s">
        <v>31</v>
      </c>
      <c r="X986" t="s">
        <v>47</v>
      </c>
      <c r="Y986" t="s">
        <v>6152</v>
      </c>
    </row>
    <row r="987" spans="1:25" x14ac:dyDescent="0.25">
      <c r="A987">
        <v>203048</v>
      </c>
      <c r="B987" t="s">
        <v>6153</v>
      </c>
      <c r="C987" t="s">
        <v>6154</v>
      </c>
      <c r="D987">
        <v>4</v>
      </c>
      <c r="F987" t="s">
        <v>353</v>
      </c>
      <c r="G987" t="e">
        <f>-ium</f>
        <v>#NAME?</v>
      </c>
      <c r="H987" t="s">
        <v>67</v>
      </c>
      <c r="I987" t="e">
        <f>-ium</f>
        <v>#NAME?</v>
      </c>
      <c r="K987">
        <v>1982</v>
      </c>
      <c r="O987" t="s">
        <v>32</v>
      </c>
      <c r="P987" t="s">
        <v>31</v>
      </c>
      <c r="Q987" t="s">
        <v>27</v>
      </c>
      <c r="R987" t="s">
        <v>35</v>
      </c>
      <c r="S987" t="s">
        <v>27</v>
      </c>
      <c r="T987" t="s">
        <v>27</v>
      </c>
      <c r="U987" t="s">
        <v>31</v>
      </c>
      <c r="V987" t="s">
        <v>27</v>
      </c>
      <c r="W987" t="s">
        <v>27</v>
      </c>
      <c r="X987" t="s">
        <v>172</v>
      </c>
      <c r="Y987" t="s">
        <v>6155</v>
      </c>
    </row>
    <row r="988" spans="1:25" x14ac:dyDescent="0.25">
      <c r="A988">
        <v>675506</v>
      </c>
      <c r="B988" t="s">
        <v>6156</v>
      </c>
      <c r="C988" t="s">
        <v>6157</v>
      </c>
      <c r="D988">
        <v>4</v>
      </c>
      <c r="F988" t="s">
        <v>977</v>
      </c>
      <c r="G988" t="e">
        <f>-relin</f>
        <v>#NAME?</v>
      </c>
      <c r="H988" t="s">
        <v>1029</v>
      </c>
      <c r="I988" t="s">
        <v>1030</v>
      </c>
      <c r="J988">
        <v>1989</v>
      </c>
      <c r="K988">
        <v>1990</v>
      </c>
      <c r="L988" t="s">
        <v>6158</v>
      </c>
      <c r="M988" t="s">
        <v>6159</v>
      </c>
      <c r="N988" t="s">
        <v>6160</v>
      </c>
      <c r="O988" t="s">
        <v>40</v>
      </c>
      <c r="P988" t="s">
        <v>27</v>
      </c>
      <c r="Q988" t="s">
        <v>27</v>
      </c>
      <c r="R988" t="s">
        <v>28</v>
      </c>
      <c r="S988" t="s">
        <v>27</v>
      </c>
      <c r="T988" t="s">
        <v>27</v>
      </c>
      <c r="U988" t="s">
        <v>31</v>
      </c>
      <c r="V988" t="s">
        <v>27</v>
      </c>
      <c r="W988" t="s">
        <v>27</v>
      </c>
      <c r="X988" t="s">
        <v>172</v>
      </c>
    </row>
    <row r="989" spans="1:25" x14ac:dyDescent="0.25">
      <c r="A989">
        <v>675528</v>
      </c>
      <c r="B989" t="s">
        <v>6161</v>
      </c>
      <c r="C989" t="s">
        <v>6162</v>
      </c>
      <c r="D989">
        <v>4</v>
      </c>
      <c r="F989" t="s">
        <v>6163</v>
      </c>
      <c r="G989" t="e">
        <f>-parin</f>
        <v>#NAME?</v>
      </c>
      <c r="H989" t="s">
        <v>2706</v>
      </c>
      <c r="I989" t="e">
        <f>-parin</f>
        <v>#NAME?</v>
      </c>
      <c r="J989">
        <v>1993</v>
      </c>
      <c r="K989">
        <v>2000</v>
      </c>
      <c r="L989" t="s">
        <v>6164</v>
      </c>
      <c r="M989" t="s">
        <v>6165</v>
      </c>
      <c r="N989" t="s">
        <v>6166</v>
      </c>
      <c r="O989" t="s">
        <v>50</v>
      </c>
      <c r="P989" t="s">
        <v>27</v>
      </c>
      <c r="Q989" t="s">
        <v>27</v>
      </c>
      <c r="R989" t="s">
        <v>28</v>
      </c>
      <c r="S989" t="s">
        <v>27</v>
      </c>
      <c r="T989" t="s">
        <v>27</v>
      </c>
      <c r="U989" t="s">
        <v>31</v>
      </c>
      <c r="V989" t="s">
        <v>27</v>
      </c>
      <c r="W989" t="s">
        <v>31</v>
      </c>
      <c r="X989" t="s">
        <v>172</v>
      </c>
    </row>
    <row r="990" spans="1:25" x14ac:dyDescent="0.25">
      <c r="A990">
        <v>27308</v>
      </c>
      <c r="B990" t="s">
        <v>6167</v>
      </c>
      <c r="C990" t="s">
        <v>6168</v>
      </c>
      <c r="D990">
        <v>4</v>
      </c>
      <c r="E990" t="s">
        <v>6169</v>
      </c>
      <c r="F990" t="s">
        <v>500</v>
      </c>
      <c r="G990" t="e">
        <f>-conazole</f>
        <v>#NAME?</v>
      </c>
      <c r="H990" t="s">
        <v>205</v>
      </c>
      <c r="I990" t="e">
        <f>-conazole</f>
        <v>#NAME?</v>
      </c>
      <c r="J990">
        <v>1999</v>
      </c>
      <c r="K990">
        <v>2002</v>
      </c>
      <c r="L990" t="s">
        <v>6170</v>
      </c>
      <c r="M990" t="s">
        <v>6171</v>
      </c>
      <c r="O990" t="s">
        <v>32</v>
      </c>
      <c r="P990" t="s">
        <v>31</v>
      </c>
      <c r="Q990" t="s">
        <v>27</v>
      </c>
      <c r="R990" t="s">
        <v>28</v>
      </c>
      <c r="S990" t="s">
        <v>27</v>
      </c>
      <c r="T990" t="s">
        <v>31</v>
      </c>
      <c r="U990" t="s">
        <v>31</v>
      </c>
      <c r="V990" t="s">
        <v>27</v>
      </c>
      <c r="W990" t="s">
        <v>27</v>
      </c>
      <c r="X990" t="s">
        <v>47</v>
      </c>
      <c r="Y990" t="s">
        <v>6172</v>
      </c>
    </row>
    <row r="991" spans="1:25" x14ac:dyDescent="0.25">
      <c r="A991">
        <v>110803</v>
      </c>
      <c r="B991" t="s">
        <v>6175</v>
      </c>
      <c r="C991" t="s">
        <v>6176</v>
      </c>
      <c r="D991">
        <v>4</v>
      </c>
      <c r="E991" t="s">
        <v>6177</v>
      </c>
      <c r="F991" t="s">
        <v>6178</v>
      </c>
      <c r="G991" t="s">
        <v>2878</v>
      </c>
      <c r="H991" t="s">
        <v>2879</v>
      </c>
      <c r="I991" t="s">
        <v>2878</v>
      </c>
      <c r="J991">
        <v>1986</v>
      </c>
      <c r="K991">
        <v>1993</v>
      </c>
      <c r="L991" t="s">
        <v>6179</v>
      </c>
      <c r="M991" t="s">
        <v>6180</v>
      </c>
      <c r="N991" t="s">
        <v>355</v>
      </c>
      <c r="O991" t="s">
        <v>32</v>
      </c>
      <c r="P991" t="s">
        <v>27</v>
      </c>
      <c r="Q991" t="s">
        <v>27</v>
      </c>
      <c r="R991" t="s">
        <v>35</v>
      </c>
      <c r="S991" t="s">
        <v>27</v>
      </c>
      <c r="T991" t="s">
        <v>31</v>
      </c>
      <c r="U991" t="s">
        <v>27</v>
      </c>
      <c r="V991" t="s">
        <v>27</v>
      </c>
      <c r="W991" t="s">
        <v>27</v>
      </c>
      <c r="X991" t="s">
        <v>580</v>
      </c>
      <c r="Y991" t="s">
        <v>6181</v>
      </c>
    </row>
    <row r="992" spans="1:25" x14ac:dyDescent="0.25">
      <c r="A992">
        <v>421032</v>
      </c>
      <c r="B992" t="s">
        <v>6183</v>
      </c>
      <c r="C992" t="s">
        <v>6184</v>
      </c>
      <c r="D992">
        <v>4</v>
      </c>
      <c r="E992" t="s">
        <v>6185</v>
      </c>
      <c r="F992" t="s">
        <v>2343</v>
      </c>
      <c r="G992" t="e">
        <f>-renone</f>
        <v>#NAME?</v>
      </c>
      <c r="H992" t="s">
        <v>3019</v>
      </c>
      <c r="I992" t="e">
        <f>-renone</f>
        <v>#NAME?</v>
      </c>
      <c r="J992">
        <v>1997</v>
      </c>
      <c r="K992">
        <v>2001</v>
      </c>
      <c r="N992" t="s">
        <v>189</v>
      </c>
      <c r="O992" t="s">
        <v>26</v>
      </c>
      <c r="P992" t="s">
        <v>31</v>
      </c>
      <c r="Q992" t="s">
        <v>27</v>
      </c>
      <c r="R992" t="s">
        <v>28</v>
      </c>
      <c r="S992" t="s">
        <v>27</v>
      </c>
      <c r="T992" t="s">
        <v>31</v>
      </c>
      <c r="U992" t="s">
        <v>27</v>
      </c>
      <c r="V992" t="s">
        <v>27</v>
      </c>
      <c r="W992" t="s">
        <v>31</v>
      </c>
      <c r="X992" t="s">
        <v>47</v>
      </c>
      <c r="Y992" t="s">
        <v>6186</v>
      </c>
    </row>
    <row r="993" spans="1:25" x14ac:dyDescent="0.25">
      <c r="A993">
        <v>699470</v>
      </c>
      <c r="B993" t="s">
        <v>6187</v>
      </c>
      <c r="C993" t="s">
        <v>6188</v>
      </c>
      <c r="D993">
        <v>4</v>
      </c>
      <c r="E993" t="s">
        <v>6189</v>
      </c>
      <c r="F993" t="s">
        <v>6190</v>
      </c>
      <c r="G993" t="s">
        <v>6191</v>
      </c>
      <c r="H993" t="s">
        <v>6192</v>
      </c>
      <c r="I993" t="s">
        <v>6191</v>
      </c>
      <c r="J993">
        <v>2002</v>
      </c>
      <c r="K993">
        <v>2002</v>
      </c>
      <c r="L993" t="s">
        <v>6193</v>
      </c>
      <c r="M993" t="s">
        <v>6194</v>
      </c>
      <c r="O993" t="s">
        <v>26</v>
      </c>
      <c r="P993" t="s">
        <v>31</v>
      </c>
      <c r="Q993" t="s">
        <v>27</v>
      </c>
      <c r="R993" t="s">
        <v>28</v>
      </c>
      <c r="S993" t="s">
        <v>27</v>
      </c>
      <c r="T993" t="s">
        <v>27</v>
      </c>
      <c r="U993" t="s">
        <v>31</v>
      </c>
      <c r="V993" t="s">
        <v>31</v>
      </c>
      <c r="W993" t="s">
        <v>27</v>
      </c>
      <c r="X993" t="s">
        <v>47</v>
      </c>
      <c r="Y993" t="s">
        <v>6195</v>
      </c>
    </row>
    <row r="994" spans="1:25" x14ac:dyDescent="0.25">
      <c r="A994">
        <v>699469</v>
      </c>
      <c r="B994" t="s">
        <v>6197</v>
      </c>
      <c r="C994" t="s">
        <v>6198</v>
      </c>
      <c r="D994">
        <v>4</v>
      </c>
      <c r="E994" t="s">
        <v>6199</v>
      </c>
      <c r="F994" t="s">
        <v>146</v>
      </c>
      <c r="G994" t="e">
        <f>-setron</f>
        <v>#NAME?</v>
      </c>
      <c r="H994" t="s">
        <v>848</v>
      </c>
      <c r="I994" t="e">
        <f>-setron</f>
        <v>#NAME?</v>
      </c>
      <c r="J994">
        <v>1991</v>
      </c>
      <c r="K994">
        <v>1997</v>
      </c>
      <c r="L994" t="s">
        <v>6200</v>
      </c>
      <c r="M994" t="s">
        <v>6201</v>
      </c>
      <c r="N994" t="s">
        <v>6202</v>
      </c>
      <c r="O994" t="s">
        <v>32</v>
      </c>
      <c r="P994" t="s">
        <v>31</v>
      </c>
      <c r="Q994" t="s">
        <v>27</v>
      </c>
      <c r="R994" t="s">
        <v>28</v>
      </c>
      <c r="S994" t="s">
        <v>27</v>
      </c>
      <c r="T994" t="s">
        <v>31</v>
      </c>
      <c r="U994" t="s">
        <v>31</v>
      </c>
      <c r="V994" t="s">
        <v>27</v>
      </c>
      <c r="W994" t="s">
        <v>27</v>
      </c>
      <c r="X994" t="s">
        <v>47</v>
      </c>
      <c r="Y994" t="s">
        <v>6203</v>
      </c>
    </row>
    <row r="995" spans="1:25" x14ac:dyDescent="0.25">
      <c r="A995">
        <v>675237</v>
      </c>
      <c r="B995" t="s">
        <v>6204</v>
      </c>
      <c r="C995" t="s">
        <v>6205</v>
      </c>
      <c r="D995">
        <v>4</v>
      </c>
      <c r="F995" t="s">
        <v>371</v>
      </c>
      <c r="G995" t="e">
        <f>-ium</f>
        <v>#NAME?</v>
      </c>
      <c r="H995" t="s">
        <v>67</v>
      </c>
      <c r="I995" t="e">
        <f>-ium</f>
        <v>#NAME?</v>
      </c>
      <c r="K995">
        <v>1982</v>
      </c>
      <c r="L995" t="s">
        <v>6206</v>
      </c>
      <c r="M995" t="s">
        <v>6207</v>
      </c>
      <c r="O995" t="s">
        <v>32</v>
      </c>
      <c r="P995" t="s">
        <v>31</v>
      </c>
      <c r="Q995" t="s">
        <v>27</v>
      </c>
      <c r="R995" t="s">
        <v>33</v>
      </c>
      <c r="S995" t="s">
        <v>27</v>
      </c>
      <c r="T995" t="s">
        <v>31</v>
      </c>
      <c r="U995" t="s">
        <v>27</v>
      </c>
      <c r="V995" t="s">
        <v>27</v>
      </c>
      <c r="W995" t="s">
        <v>27</v>
      </c>
      <c r="X995" t="s">
        <v>172</v>
      </c>
      <c r="Y995" t="s">
        <v>6208</v>
      </c>
    </row>
    <row r="996" spans="1:25" x14ac:dyDescent="0.25">
      <c r="A996">
        <v>573926</v>
      </c>
      <c r="B996" t="s">
        <v>6209</v>
      </c>
      <c r="C996" t="s">
        <v>6210</v>
      </c>
      <c r="D996">
        <v>4</v>
      </c>
      <c r="F996" t="s">
        <v>371</v>
      </c>
      <c r="G996" t="s">
        <v>3207</v>
      </c>
      <c r="H996" t="s">
        <v>3208</v>
      </c>
      <c r="I996" t="s">
        <v>3207</v>
      </c>
      <c r="J996">
        <v>2008</v>
      </c>
      <c r="K996">
        <v>2009</v>
      </c>
      <c r="L996" t="s">
        <v>6211</v>
      </c>
      <c r="M996" t="s">
        <v>6212</v>
      </c>
      <c r="O996" t="s">
        <v>26</v>
      </c>
      <c r="P996" t="s">
        <v>31</v>
      </c>
      <c r="Q996" t="s">
        <v>31</v>
      </c>
      <c r="R996" t="s">
        <v>28</v>
      </c>
      <c r="S996" t="s">
        <v>31</v>
      </c>
      <c r="T996" t="s">
        <v>31</v>
      </c>
      <c r="U996" t="s">
        <v>27</v>
      </c>
      <c r="V996" t="s">
        <v>27</v>
      </c>
      <c r="W996" t="s">
        <v>27</v>
      </c>
      <c r="X996" t="s">
        <v>47</v>
      </c>
      <c r="Y996" t="s">
        <v>6213</v>
      </c>
    </row>
    <row r="997" spans="1:25" x14ac:dyDescent="0.25">
      <c r="A997">
        <v>642358</v>
      </c>
      <c r="B997" t="s">
        <v>6215</v>
      </c>
      <c r="C997" t="s">
        <v>6216</v>
      </c>
      <c r="D997">
        <v>4</v>
      </c>
      <c r="F997" t="s">
        <v>6217</v>
      </c>
      <c r="J997">
        <v>1990</v>
      </c>
      <c r="K997">
        <v>2007</v>
      </c>
      <c r="N997" t="s">
        <v>6218</v>
      </c>
      <c r="O997" t="s">
        <v>32</v>
      </c>
      <c r="P997" t="s">
        <v>31</v>
      </c>
      <c r="Q997" t="s">
        <v>27</v>
      </c>
      <c r="R997" t="s">
        <v>35</v>
      </c>
      <c r="S997" t="s">
        <v>27</v>
      </c>
      <c r="T997" t="s">
        <v>27</v>
      </c>
      <c r="U997" t="s">
        <v>31</v>
      </c>
      <c r="V997" t="s">
        <v>27</v>
      </c>
      <c r="W997" t="s">
        <v>27</v>
      </c>
      <c r="X997" t="s">
        <v>47</v>
      </c>
      <c r="Y997" t="s">
        <v>27</v>
      </c>
    </row>
    <row r="998" spans="1:25" x14ac:dyDescent="0.25">
      <c r="A998">
        <v>674419</v>
      </c>
      <c r="B998" t="s">
        <v>6219</v>
      </c>
      <c r="C998" t="s">
        <v>6220</v>
      </c>
      <c r="D998">
        <v>4</v>
      </c>
      <c r="F998" t="s">
        <v>6221</v>
      </c>
      <c r="K998">
        <v>1982</v>
      </c>
      <c r="L998" t="s">
        <v>6222</v>
      </c>
      <c r="M998" t="s">
        <v>6223</v>
      </c>
      <c r="N998" t="s">
        <v>6224</v>
      </c>
      <c r="O998" t="s">
        <v>32</v>
      </c>
      <c r="P998" t="s">
        <v>31</v>
      </c>
      <c r="Q998" t="s">
        <v>27</v>
      </c>
      <c r="R998" t="s">
        <v>33</v>
      </c>
      <c r="S998" t="s">
        <v>27</v>
      </c>
      <c r="T998" t="s">
        <v>27</v>
      </c>
      <c r="U998" t="s">
        <v>27</v>
      </c>
      <c r="V998" t="s">
        <v>31</v>
      </c>
      <c r="W998" t="s">
        <v>27</v>
      </c>
      <c r="X998" t="s">
        <v>47</v>
      </c>
      <c r="Y998" t="s">
        <v>6225</v>
      </c>
    </row>
    <row r="999" spans="1:25" x14ac:dyDescent="0.25">
      <c r="A999">
        <v>151063</v>
      </c>
      <c r="B999" t="s">
        <v>6226</v>
      </c>
      <c r="C999" t="s">
        <v>6227</v>
      </c>
      <c r="D999">
        <v>4</v>
      </c>
      <c r="F999" t="s">
        <v>6228</v>
      </c>
      <c r="K999">
        <v>1959</v>
      </c>
      <c r="L999" t="s">
        <v>6229</v>
      </c>
      <c r="M999" t="s">
        <v>6230</v>
      </c>
      <c r="N999" t="s">
        <v>299</v>
      </c>
      <c r="O999" t="s">
        <v>32</v>
      </c>
      <c r="P999" t="s">
        <v>31</v>
      </c>
      <c r="Q999" t="s">
        <v>27</v>
      </c>
      <c r="R999" t="s">
        <v>33</v>
      </c>
      <c r="S999" t="s">
        <v>27</v>
      </c>
      <c r="T999" t="s">
        <v>31</v>
      </c>
      <c r="U999" t="s">
        <v>31</v>
      </c>
      <c r="V999" t="s">
        <v>27</v>
      </c>
      <c r="W999" t="s">
        <v>27</v>
      </c>
      <c r="X999" t="s">
        <v>47</v>
      </c>
      <c r="Y999" t="s">
        <v>6231</v>
      </c>
    </row>
    <row r="1000" spans="1:25" x14ac:dyDescent="0.25">
      <c r="A1000">
        <v>315123</v>
      </c>
      <c r="B1000" t="s">
        <v>6232</v>
      </c>
      <c r="C1000" t="s">
        <v>6233</v>
      </c>
      <c r="D1000">
        <v>4</v>
      </c>
      <c r="F1000" t="s">
        <v>6234</v>
      </c>
      <c r="K1000">
        <v>1958</v>
      </c>
      <c r="L1000" t="s">
        <v>6235</v>
      </c>
      <c r="M1000" t="s">
        <v>6236</v>
      </c>
      <c r="N1000" t="s">
        <v>1207</v>
      </c>
      <c r="O1000" t="s">
        <v>32</v>
      </c>
      <c r="P1000" t="s">
        <v>31</v>
      </c>
      <c r="Q1000" t="s">
        <v>27</v>
      </c>
      <c r="R1000" t="s">
        <v>35</v>
      </c>
      <c r="S1000" t="s">
        <v>27</v>
      </c>
      <c r="T1000" t="s">
        <v>31</v>
      </c>
      <c r="U1000" t="s">
        <v>27</v>
      </c>
      <c r="V1000" t="s">
        <v>27</v>
      </c>
      <c r="W1000" t="s">
        <v>27</v>
      </c>
      <c r="X1000" t="s">
        <v>47</v>
      </c>
      <c r="Y1000" t="s">
        <v>6237</v>
      </c>
    </row>
    <row r="1001" spans="1:25" x14ac:dyDescent="0.25">
      <c r="A1001">
        <v>453121</v>
      </c>
      <c r="B1001" t="s">
        <v>6238</v>
      </c>
      <c r="C1001" t="s">
        <v>6239</v>
      </c>
      <c r="D1001">
        <v>4</v>
      </c>
      <c r="E1001" t="s">
        <v>6240</v>
      </c>
      <c r="F1001" t="s">
        <v>1044</v>
      </c>
      <c r="J1001">
        <v>1964</v>
      </c>
      <c r="K1001">
        <v>1969</v>
      </c>
      <c r="N1001" t="s">
        <v>167</v>
      </c>
      <c r="O1001" t="s">
        <v>32</v>
      </c>
      <c r="P1001" t="s">
        <v>31</v>
      </c>
      <c r="Q1001" t="s">
        <v>27</v>
      </c>
      <c r="R1001" t="s">
        <v>28</v>
      </c>
      <c r="S1001" t="s">
        <v>27</v>
      </c>
      <c r="T1001" t="s">
        <v>31</v>
      </c>
      <c r="U1001" t="s">
        <v>31</v>
      </c>
      <c r="V1001" t="s">
        <v>27</v>
      </c>
      <c r="W1001" t="s">
        <v>27</v>
      </c>
      <c r="X1001" t="s">
        <v>172</v>
      </c>
      <c r="Y1001" t="s">
        <v>6241</v>
      </c>
    </row>
    <row r="1002" spans="1:25" x14ac:dyDescent="0.25">
      <c r="A1002">
        <v>255347</v>
      </c>
      <c r="B1002" t="s">
        <v>6242</v>
      </c>
      <c r="C1002" t="s">
        <v>6243</v>
      </c>
      <c r="D1002">
        <v>4</v>
      </c>
      <c r="E1002" t="s">
        <v>6244</v>
      </c>
      <c r="F1002" t="s">
        <v>371</v>
      </c>
      <c r="J1002">
        <v>1967</v>
      </c>
      <c r="K1002">
        <v>1986</v>
      </c>
      <c r="L1002" t="s">
        <v>6245</v>
      </c>
      <c r="M1002" t="s">
        <v>6246</v>
      </c>
      <c r="N1002" t="s">
        <v>6247</v>
      </c>
      <c r="O1002" t="s">
        <v>32</v>
      </c>
      <c r="P1002" t="s">
        <v>27</v>
      </c>
      <c r="Q1002" t="s">
        <v>27</v>
      </c>
      <c r="R1002" t="s">
        <v>35</v>
      </c>
      <c r="S1002" t="s">
        <v>27</v>
      </c>
      <c r="T1002" t="s">
        <v>31</v>
      </c>
      <c r="U1002" t="s">
        <v>27</v>
      </c>
      <c r="V1002" t="s">
        <v>27</v>
      </c>
      <c r="W1002" t="s">
        <v>27</v>
      </c>
      <c r="X1002" t="s">
        <v>47</v>
      </c>
      <c r="Y1002" t="s">
        <v>6248</v>
      </c>
    </row>
    <row r="1003" spans="1:25" x14ac:dyDescent="0.25">
      <c r="A1003">
        <v>674565</v>
      </c>
      <c r="B1003" t="s">
        <v>6249</v>
      </c>
      <c r="C1003" t="s">
        <v>6250</v>
      </c>
      <c r="D1003">
        <v>4</v>
      </c>
      <c r="E1003" t="s">
        <v>6251</v>
      </c>
      <c r="F1003" t="s">
        <v>444</v>
      </c>
      <c r="G1003" t="s">
        <v>48</v>
      </c>
      <c r="H1003" t="s">
        <v>49</v>
      </c>
      <c r="I1003" t="s">
        <v>48</v>
      </c>
      <c r="J1003">
        <v>1987</v>
      </c>
      <c r="K1003">
        <v>1988</v>
      </c>
      <c r="L1003" t="s">
        <v>6252</v>
      </c>
      <c r="M1003" t="s">
        <v>6253</v>
      </c>
      <c r="N1003" t="s">
        <v>53</v>
      </c>
      <c r="O1003" t="s">
        <v>32</v>
      </c>
      <c r="P1003" t="s">
        <v>27</v>
      </c>
      <c r="Q1003" t="s">
        <v>27</v>
      </c>
      <c r="R1003" t="s">
        <v>33</v>
      </c>
      <c r="S1003" t="s">
        <v>27</v>
      </c>
      <c r="T1003" t="s">
        <v>27</v>
      </c>
      <c r="U1003" t="s">
        <v>31</v>
      </c>
      <c r="V1003" t="s">
        <v>27</v>
      </c>
      <c r="W1003" t="s">
        <v>31</v>
      </c>
      <c r="X1003" t="s">
        <v>47</v>
      </c>
      <c r="Y1003" t="s">
        <v>6254</v>
      </c>
    </row>
    <row r="1004" spans="1:25" x14ac:dyDescent="0.25">
      <c r="A1004">
        <v>675024</v>
      </c>
      <c r="B1004" t="s">
        <v>6255</v>
      </c>
      <c r="C1004" t="s">
        <v>6256</v>
      </c>
      <c r="D1004">
        <v>4</v>
      </c>
      <c r="E1004" t="s">
        <v>6257</v>
      </c>
      <c r="F1004" t="s">
        <v>1746</v>
      </c>
      <c r="J1004">
        <v>1978</v>
      </c>
      <c r="K1004">
        <v>1991</v>
      </c>
      <c r="N1004" t="s">
        <v>1829</v>
      </c>
      <c r="O1004" t="s">
        <v>32</v>
      </c>
      <c r="P1004" t="s">
        <v>31</v>
      </c>
      <c r="Q1004" t="s">
        <v>27</v>
      </c>
      <c r="R1004" t="s">
        <v>28</v>
      </c>
      <c r="S1004" t="s">
        <v>27</v>
      </c>
      <c r="T1004" t="s">
        <v>31</v>
      </c>
      <c r="U1004" t="s">
        <v>27</v>
      </c>
      <c r="V1004" t="s">
        <v>27</v>
      </c>
      <c r="W1004" t="s">
        <v>27</v>
      </c>
      <c r="X1004" t="s">
        <v>47</v>
      </c>
      <c r="Y1004" t="s">
        <v>6258</v>
      </c>
    </row>
    <row r="1005" spans="1:25" x14ac:dyDescent="0.25">
      <c r="A1005">
        <v>675514</v>
      </c>
      <c r="B1005" t="s">
        <v>6259</v>
      </c>
      <c r="C1005" t="s">
        <v>6260</v>
      </c>
      <c r="D1005">
        <v>4</v>
      </c>
      <c r="F1005" t="s">
        <v>4512</v>
      </c>
      <c r="N1005" t="s">
        <v>293</v>
      </c>
      <c r="O1005" t="s">
        <v>37</v>
      </c>
      <c r="P1005" t="s">
        <v>27</v>
      </c>
      <c r="Q1005" t="s">
        <v>27</v>
      </c>
      <c r="R1005" t="s">
        <v>28</v>
      </c>
      <c r="S1005" t="s">
        <v>27</v>
      </c>
      <c r="T1005" t="s">
        <v>27</v>
      </c>
      <c r="U1005" t="s">
        <v>31</v>
      </c>
      <c r="V1005" t="s">
        <v>27</v>
      </c>
      <c r="W1005" t="s">
        <v>27</v>
      </c>
      <c r="X1005" t="s">
        <v>172</v>
      </c>
    </row>
    <row r="1006" spans="1:25" x14ac:dyDescent="0.25">
      <c r="A1006">
        <v>27072</v>
      </c>
      <c r="B1006" t="s">
        <v>6261</v>
      </c>
      <c r="C1006" t="s">
        <v>6262</v>
      </c>
      <c r="D1006">
        <v>4</v>
      </c>
      <c r="F1006" t="s">
        <v>6263</v>
      </c>
      <c r="G1006" t="e">
        <f>-triptyline</f>
        <v>#NAME?</v>
      </c>
      <c r="H1006" t="s">
        <v>4752</v>
      </c>
      <c r="I1006" t="e">
        <f>-triptyline</f>
        <v>#NAME?</v>
      </c>
      <c r="K1006">
        <v>1961</v>
      </c>
      <c r="L1006" t="s">
        <v>6264</v>
      </c>
      <c r="M1006" t="s">
        <v>6265</v>
      </c>
      <c r="N1006" t="s">
        <v>78</v>
      </c>
      <c r="O1006" t="s">
        <v>32</v>
      </c>
      <c r="P1006" t="s">
        <v>31</v>
      </c>
      <c r="Q1006" t="s">
        <v>27</v>
      </c>
      <c r="R1006" t="s">
        <v>35</v>
      </c>
      <c r="S1006" t="s">
        <v>27</v>
      </c>
      <c r="T1006" t="s">
        <v>31</v>
      </c>
      <c r="U1006" t="s">
        <v>31</v>
      </c>
      <c r="V1006" t="s">
        <v>27</v>
      </c>
      <c r="W1006" t="s">
        <v>31</v>
      </c>
      <c r="X1006" t="s">
        <v>47</v>
      </c>
      <c r="Y1006" t="s">
        <v>6266</v>
      </c>
    </row>
    <row r="1007" spans="1:25" x14ac:dyDescent="0.25">
      <c r="A1007">
        <v>454382</v>
      </c>
      <c r="B1007" t="s">
        <v>6267</v>
      </c>
      <c r="C1007" t="s">
        <v>6268</v>
      </c>
      <c r="D1007">
        <v>4</v>
      </c>
      <c r="F1007" t="s">
        <v>3922</v>
      </c>
      <c r="K1007">
        <v>1946</v>
      </c>
      <c r="L1007" t="s">
        <v>6269</v>
      </c>
      <c r="M1007" t="s">
        <v>6270</v>
      </c>
      <c r="N1007" t="s">
        <v>6271</v>
      </c>
      <c r="O1007" t="s">
        <v>32</v>
      </c>
      <c r="P1007" t="s">
        <v>31</v>
      </c>
      <c r="Q1007" t="s">
        <v>27</v>
      </c>
      <c r="R1007" t="s">
        <v>33</v>
      </c>
      <c r="S1007" t="s">
        <v>27</v>
      </c>
      <c r="T1007" t="s">
        <v>27</v>
      </c>
      <c r="U1007" t="s">
        <v>31</v>
      </c>
      <c r="V1007" t="s">
        <v>27</v>
      </c>
      <c r="W1007" t="s">
        <v>27</v>
      </c>
      <c r="X1007" t="s">
        <v>47</v>
      </c>
      <c r="Y1007" t="s">
        <v>6272</v>
      </c>
    </row>
    <row r="1008" spans="1:25" x14ac:dyDescent="0.25">
      <c r="A1008">
        <v>18694</v>
      </c>
      <c r="B1008" t="s">
        <v>6273</v>
      </c>
      <c r="C1008" t="s">
        <v>6274</v>
      </c>
      <c r="D1008">
        <v>4</v>
      </c>
      <c r="E1008" t="s">
        <v>6275</v>
      </c>
      <c r="F1008" t="s">
        <v>197</v>
      </c>
      <c r="G1008" t="e">
        <f>-coxib</f>
        <v>#NAME?</v>
      </c>
      <c r="H1008" t="s">
        <v>1610</v>
      </c>
      <c r="I1008" t="e">
        <f>-coxib</f>
        <v>#NAME?</v>
      </c>
      <c r="J1008">
        <v>1998</v>
      </c>
      <c r="K1008">
        <v>1998</v>
      </c>
      <c r="L1008" t="s">
        <v>6276</v>
      </c>
      <c r="M1008" t="s">
        <v>6277</v>
      </c>
      <c r="O1008" t="s">
        <v>32</v>
      </c>
      <c r="P1008" t="s">
        <v>31</v>
      </c>
      <c r="Q1008" t="s">
        <v>27</v>
      </c>
      <c r="R1008" t="s">
        <v>35</v>
      </c>
      <c r="S1008" t="s">
        <v>27</v>
      </c>
      <c r="T1008" t="s">
        <v>31</v>
      </c>
      <c r="U1008" t="s">
        <v>27</v>
      </c>
      <c r="V1008" t="s">
        <v>27</v>
      </c>
      <c r="W1008" t="s">
        <v>31</v>
      </c>
      <c r="X1008" t="s">
        <v>47</v>
      </c>
      <c r="Y1008" t="s">
        <v>6278</v>
      </c>
    </row>
    <row r="1009" spans="1:25" x14ac:dyDescent="0.25">
      <c r="A1009">
        <v>675462</v>
      </c>
      <c r="B1009" t="s">
        <v>6279</v>
      </c>
      <c r="C1009" t="s">
        <v>6280</v>
      </c>
      <c r="D1009">
        <v>4</v>
      </c>
      <c r="E1009" t="s">
        <v>6281</v>
      </c>
      <c r="F1009" t="s">
        <v>319</v>
      </c>
      <c r="G1009" t="e">
        <f>-parin</f>
        <v>#NAME?</v>
      </c>
      <c r="H1009" t="s">
        <v>2706</v>
      </c>
      <c r="I1009" t="e">
        <f>-parin</f>
        <v>#NAME?</v>
      </c>
      <c r="J1009">
        <v>1993</v>
      </c>
      <c r="K1009">
        <v>1997</v>
      </c>
      <c r="N1009" t="s">
        <v>425</v>
      </c>
      <c r="O1009" t="s">
        <v>50</v>
      </c>
      <c r="P1009" t="s">
        <v>27</v>
      </c>
      <c r="Q1009" t="s">
        <v>27</v>
      </c>
      <c r="R1009" t="s">
        <v>28</v>
      </c>
      <c r="S1009" t="s">
        <v>27</v>
      </c>
      <c r="T1009" t="s">
        <v>27</v>
      </c>
      <c r="U1009" t="s">
        <v>31</v>
      </c>
      <c r="V1009" t="s">
        <v>27</v>
      </c>
      <c r="W1009" t="s">
        <v>27</v>
      </c>
      <c r="X1009" t="s">
        <v>172</v>
      </c>
    </row>
    <row r="1010" spans="1:25" x14ac:dyDescent="0.25">
      <c r="A1010">
        <v>418414</v>
      </c>
      <c r="B1010" t="s">
        <v>6282</v>
      </c>
      <c r="C1010" t="s">
        <v>6283</v>
      </c>
      <c r="D1010">
        <v>4</v>
      </c>
      <c r="E1010" t="s">
        <v>6284</v>
      </c>
      <c r="F1010" t="s">
        <v>6285</v>
      </c>
      <c r="G1010" t="e">
        <f>-dipine</f>
        <v>#NAME?</v>
      </c>
      <c r="H1010" t="s">
        <v>73</v>
      </c>
      <c r="I1010" t="e">
        <f>-dipine</f>
        <v>#NAME?</v>
      </c>
      <c r="J1010">
        <v>1986</v>
      </c>
      <c r="K1010">
        <v>1992</v>
      </c>
      <c r="L1010" t="s">
        <v>6286</v>
      </c>
      <c r="M1010" t="s">
        <v>6287</v>
      </c>
      <c r="N1010" t="s">
        <v>1756</v>
      </c>
      <c r="O1010" t="s">
        <v>32</v>
      </c>
      <c r="P1010" t="s">
        <v>31</v>
      </c>
      <c r="Q1010" t="s">
        <v>27</v>
      </c>
      <c r="R1010" t="s">
        <v>33</v>
      </c>
      <c r="S1010" t="s">
        <v>27</v>
      </c>
      <c r="T1010" t="s">
        <v>31</v>
      </c>
      <c r="U1010" t="s">
        <v>27</v>
      </c>
      <c r="V1010" t="s">
        <v>27</v>
      </c>
      <c r="W1010" t="s">
        <v>31</v>
      </c>
      <c r="X1010" t="s">
        <v>47</v>
      </c>
      <c r="Y1010" t="s">
        <v>6288</v>
      </c>
    </row>
    <row r="1011" spans="1:25" x14ac:dyDescent="0.25">
      <c r="A1011">
        <v>440370</v>
      </c>
      <c r="B1011" t="s">
        <v>6289</v>
      </c>
      <c r="C1011" t="s">
        <v>6290</v>
      </c>
      <c r="D1011">
        <v>4</v>
      </c>
      <c r="G1011" t="s">
        <v>3207</v>
      </c>
      <c r="H1011" t="s">
        <v>3208</v>
      </c>
      <c r="I1011" t="s">
        <v>3207</v>
      </c>
      <c r="J1011">
        <v>2002</v>
      </c>
      <c r="L1011" t="s">
        <v>6291</v>
      </c>
      <c r="M1011" t="s">
        <v>6292</v>
      </c>
      <c r="O1011" t="s">
        <v>26</v>
      </c>
      <c r="P1011" t="s">
        <v>31</v>
      </c>
      <c r="Q1011" t="s">
        <v>27</v>
      </c>
      <c r="R1011" t="s">
        <v>33</v>
      </c>
      <c r="S1011" t="s">
        <v>31</v>
      </c>
      <c r="T1011" t="s">
        <v>27</v>
      </c>
      <c r="U1011" t="s">
        <v>31</v>
      </c>
      <c r="V1011" t="s">
        <v>27</v>
      </c>
      <c r="W1011" t="s">
        <v>27</v>
      </c>
      <c r="X1011" t="s">
        <v>172</v>
      </c>
      <c r="Y1011" t="s">
        <v>6293</v>
      </c>
    </row>
    <row r="1012" spans="1:25" x14ac:dyDescent="0.25">
      <c r="A1012">
        <v>675574</v>
      </c>
      <c r="B1012" t="s">
        <v>6294</v>
      </c>
      <c r="C1012" t="s">
        <v>6295</v>
      </c>
      <c r="D1012">
        <v>4</v>
      </c>
      <c r="E1012" t="s">
        <v>6296</v>
      </c>
      <c r="F1012" t="s">
        <v>382</v>
      </c>
      <c r="G1012" t="e">
        <f>-parin</f>
        <v>#NAME?</v>
      </c>
      <c r="H1012" t="s">
        <v>2706</v>
      </c>
      <c r="I1012" t="e">
        <f>-parin</f>
        <v>#NAME?</v>
      </c>
      <c r="J1012">
        <v>1993</v>
      </c>
      <c r="K1012">
        <v>1994</v>
      </c>
      <c r="L1012" t="s">
        <v>6297</v>
      </c>
      <c r="M1012" t="s">
        <v>6298</v>
      </c>
      <c r="N1012" t="s">
        <v>6166</v>
      </c>
      <c r="O1012" t="s">
        <v>50</v>
      </c>
      <c r="P1012" t="s">
        <v>27</v>
      </c>
      <c r="Q1012" t="s">
        <v>27</v>
      </c>
      <c r="R1012" t="s">
        <v>28</v>
      </c>
      <c r="S1012" t="s">
        <v>27</v>
      </c>
      <c r="T1012" t="s">
        <v>27</v>
      </c>
      <c r="U1012" t="s">
        <v>31</v>
      </c>
      <c r="V1012" t="s">
        <v>27</v>
      </c>
      <c r="W1012" t="s">
        <v>31</v>
      </c>
      <c r="X1012" t="s">
        <v>47</v>
      </c>
    </row>
    <row r="1013" spans="1:25" x14ac:dyDescent="0.25">
      <c r="A1013">
        <v>554800</v>
      </c>
      <c r="B1013" t="s">
        <v>6299</v>
      </c>
      <c r="C1013" t="s">
        <v>6300</v>
      </c>
      <c r="D1013">
        <v>4</v>
      </c>
      <c r="E1013" t="s">
        <v>6301</v>
      </c>
      <c r="F1013" t="s">
        <v>2343</v>
      </c>
      <c r="G1013" t="s">
        <v>48</v>
      </c>
      <c r="H1013" t="s">
        <v>49</v>
      </c>
      <c r="I1013" t="s">
        <v>48</v>
      </c>
      <c r="J1013">
        <v>1995</v>
      </c>
      <c r="K1013">
        <v>1995</v>
      </c>
      <c r="L1013" t="s">
        <v>6302</v>
      </c>
      <c r="M1013" t="s">
        <v>6303</v>
      </c>
      <c r="N1013" t="s">
        <v>53</v>
      </c>
      <c r="O1013" t="s">
        <v>32</v>
      </c>
      <c r="P1013" t="s">
        <v>27</v>
      </c>
      <c r="Q1013" t="s">
        <v>27</v>
      </c>
      <c r="R1013" t="s">
        <v>33</v>
      </c>
      <c r="S1013" t="s">
        <v>27</v>
      </c>
      <c r="T1013" t="s">
        <v>27</v>
      </c>
      <c r="U1013" t="s">
        <v>31</v>
      </c>
      <c r="V1013" t="s">
        <v>27</v>
      </c>
      <c r="W1013" t="s">
        <v>27</v>
      </c>
      <c r="X1013" t="s">
        <v>47</v>
      </c>
      <c r="Y1013" t="s">
        <v>6304</v>
      </c>
    </row>
    <row r="1014" spans="1:25" x14ac:dyDescent="0.25">
      <c r="A1014">
        <v>675443</v>
      </c>
      <c r="B1014" t="s">
        <v>6305</v>
      </c>
      <c r="C1014" t="s">
        <v>6306</v>
      </c>
      <c r="D1014">
        <v>4</v>
      </c>
      <c r="F1014" t="s">
        <v>6307</v>
      </c>
      <c r="G1014" t="e">
        <f>-tant</f>
        <v>#NAME?</v>
      </c>
      <c r="H1014" t="s">
        <v>983</v>
      </c>
      <c r="I1014" t="e">
        <f>-tant</f>
        <v>#NAME?</v>
      </c>
      <c r="J1014">
        <v>1997</v>
      </c>
      <c r="K1014">
        <v>1998</v>
      </c>
      <c r="O1014" t="s">
        <v>37</v>
      </c>
      <c r="P1014" t="s">
        <v>27</v>
      </c>
      <c r="Q1014" t="s">
        <v>27</v>
      </c>
      <c r="R1014" t="s">
        <v>28</v>
      </c>
      <c r="S1014" t="s">
        <v>27</v>
      </c>
      <c r="T1014" t="s">
        <v>27</v>
      </c>
      <c r="U1014" t="s">
        <v>31</v>
      </c>
      <c r="V1014" t="s">
        <v>27</v>
      </c>
      <c r="W1014" t="s">
        <v>27</v>
      </c>
      <c r="X1014" t="s">
        <v>47</v>
      </c>
    </row>
    <row r="1015" spans="1:25" x14ac:dyDescent="0.25">
      <c r="A1015">
        <v>113138</v>
      </c>
      <c r="B1015" t="s">
        <v>6309</v>
      </c>
      <c r="C1015" t="s">
        <v>6310</v>
      </c>
      <c r="D1015">
        <v>4</v>
      </c>
      <c r="E1015" t="s">
        <v>6311</v>
      </c>
      <c r="F1015" t="s">
        <v>6312</v>
      </c>
      <c r="G1015" t="e">
        <f>-virine</f>
        <v>#NAME?</v>
      </c>
      <c r="H1015" t="s">
        <v>2485</v>
      </c>
      <c r="I1015" t="e">
        <f>-virine</f>
        <v>#NAME?</v>
      </c>
      <c r="J1015">
        <v>2005</v>
      </c>
      <c r="K1015">
        <v>2008</v>
      </c>
      <c r="L1015" t="s">
        <v>6313</v>
      </c>
      <c r="M1015" t="s">
        <v>6314</v>
      </c>
      <c r="O1015" t="s">
        <v>32</v>
      </c>
      <c r="P1015" t="s">
        <v>27</v>
      </c>
      <c r="Q1015" t="s">
        <v>27</v>
      </c>
      <c r="R1015" t="s">
        <v>35</v>
      </c>
      <c r="S1015" t="s">
        <v>27</v>
      </c>
      <c r="T1015" t="s">
        <v>31</v>
      </c>
      <c r="U1015" t="s">
        <v>27</v>
      </c>
      <c r="V1015" t="s">
        <v>27</v>
      </c>
      <c r="W1015" t="s">
        <v>27</v>
      </c>
      <c r="X1015" t="s">
        <v>47</v>
      </c>
      <c r="Y1015" t="s">
        <v>6315</v>
      </c>
    </row>
    <row r="1016" spans="1:25" x14ac:dyDescent="0.25">
      <c r="A1016">
        <v>1121861</v>
      </c>
      <c r="B1016" t="s">
        <v>6316</v>
      </c>
      <c r="C1016" t="s">
        <v>6317</v>
      </c>
      <c r="D1016">
        <v>4</v>
      </c>
      <c r="E1016" t="s">
        <v>6318</v>
      </c>
      <c r="F1016" t="s">
        <v>2050</v>
      </c>
      <c r="G1016" t="e">
        <f>-cept</f>
        <v>#NAME?</v>
      </c>
      <c r="H1016" t="s">
        <v>2051</v>
      </c>
      <c r="I1016" t="e">
        <f>-cept</f>
        <v>#NAME?</v>
      </c>
      <c r="J1016">
        <v>2005</v>
      </c>
      <c r="K1016">
        <v>2011</v>
      </c>
      <c r="L1016" t="s">
        <v>6319</v>
      </c>
      <c r="M1016" t="s">
        <v>6320</v>
      </c>
      <c r="O1016" t="s">
        <v>40</v>
      </c>
      <c r="P1016" t="s">
        <v>27</v>
      </c>
      <c r="Q1016" t="s">
        <v>27</v>
      </c>
      <c r="R1016" t="s">
        <v>28</v>
      </c>
      <c r="S1016" t="s">
        <v>27</v>
      </c>
      <c r="T1016" t="s">
        <v>27</v>
      </c>
      <c r="U1016" t="s">
        <v>31</v>
      </c>
      <c r="V1016" t="s">
        <v>27</v>
      </c>
      <c r="W1016" t="s">
        <v>31</v>
      </c>
      <c r="X1016" t="s">
        <v>47</v>
      </c>
    </row>
    <row r="1017" spans="1:25" x14ac:dyDescent="0.25">
      <c r="A1017">
        <v>33373</v>
      </c>
      <c r="B1017" t="s">
        <v>6321</v>
      </c>
      <c r="C1017" t="s">
        <v>6322</v>
      </c>
      <c r="D1017">
        <v>4</v>
      </c>
      <c r="E1017" t="s">
        <v>6323</v>
      </c>
      <c r="F1017" t="s">
        <v>1689</v>
      </c>
      <c r="G1017" t="e">
        <f>-azosin</f>
        <v>#NAME?</v>
      </c>
      <c r="H1017" t="s">
        <v>2462</v>
      </c>
      <c r="I1017" t="e">
        <f>-azosin</f>
        <v>#NAME?</v>
      </c>
      <c r="J1017">
        <v>1981</v>
      </c>
      <c r="K1017">
        <v>1990</v>
      </c>
      <c r="L1017" t="s">
        <v>6324</v>
      </c>
      <c r="M1017" t="s">
        <v>6325</v>
      </c>
      <c r="N1017" t="s">
        <v>104</v>
      </c>
      <c r="O1017" t="s">
        <v>32</v>
      </c>
      <c r="P1017" t="s">
        <v>31</v>
      </c>
      <c r="Q1017" t="s">
        <v>27</v>
      </c>
      <c r="R1017" t="s">
        <v>33</v>
      </c>
      <c r="S1017" t="s">
        <v>27</v>
      </c>
      <c r="T1017" t="s">
        <v>31</v>
      </c>
      <c r="U1017" t="s">
        <v>27</v>
      </c>
      <c r="V1017" t="s">
        <v>27</v>
      </c>
      <c r="W1017" t="s">
        <v>27</v>
      </c>
      <c r="X1017" t="s">
        <v>47</v>
      </c>
      <c r="Y1017" t="s">
        <v>6326</v>
      </c>
    </row>
    <row r="1018" spans="1:25" x14ac:dyDescent="0.25">
      <c r="A1018">
        <v>1451124</v>
      </c>
      <c r="B1018" t="s">
        <v>6328</v>
      </c>
      <c r="C1018" t="s">
        <v>6329</v>
      </c>
      <c r="D1018">
        <v>4</v>
      </c>
      <c r="F1018" t="s">
        <v>1617</v>
      </c>
      <c r="J1018">
        <v>1979</v>
      </c>
      <c r="K1018">
        <v>1982</v>
      </c>
      <c r="N1018" t="s">
        <v>1548</v>
      </c>
      <c r="O1018" t="s">
        <v>32</v>
      </c>
      <c r="P1018" t="s">
        <v>27</v>
      </c>
      <c r="Q1018" t="s">
        <v>27</v>
      </c>
      <c r="R1018" t="s">
        <v>37</v>
      </c>
      <c r="S1018" t="s">
        <v>27</v>
      </c>
      <c r="T1018" t="s">
        <v>27</v>
      </c>
      <c r="U1018" t="s">
        <v>31</v>
      </c>
      <c r="V1018" t="s">
        <v>27</v>
      </c>
      <c r="W1018" t="s">
        <v>27</v>
      </c>
      <c r="X1018" t="s">
        <v>47</v>
      </c>
    </row>
    <row r="1019" spans="1:25" x14ac:dyDescent="0.25">
      <c r="A1019">
        <v>1377665</v>
      </c>
      <c r="B1019" t="s">
        <v>6331</v>
      </c>
      <c r="C1019" t="s">
        <v>6332</v>
      </c>
      <c r="D1019">
        <v>4</v>
      </c>
      <c r="E1019" t="s">
        <v>6333</v>
      </c>
      <c r="F1019" t="s">
        <v>785</v>
      </c>
      <c r="G1019" t="e">
        <f ca="1">-ifen(e)</f>
        <v>#NAME?</v>
      </c>
      <c r="H1019" t="s">
        <v>962</v>
      </c>
      <c r="I1019" t="e">
        <f ca="1">-ifen(e)</f>
        <v>#NAME?</v>
      </c>
      <c r="J1019">
        <v>2006</v>
      </c>
      <c r="K1019">
        <v>2013</v>
      </c>
      <c r="O1019" t="s">
        <v>32</v>
      </c>
      <c r="P1019" t="s">
        <v>27</v>
      </c>
      <c r="Q1019" t="s">
        <v>27</v>
      </c>
      <c r="R1019" t="s">
        <v>35</v>
      </c>
      <c r="S1019" t="s">
        <v>27</v>
      </c>
      <c r="T1019" t="s">
        <v>31</v>
      </c>
      <c r="U1019" t="s">
        <v>27</v>
      </c>
      <c r="V1019" t="s">
        <v>27</v>
      </c>
      <c r="W1019" t="s">
        <v>31</v>
      </c>
      <c r="X1019" t="s">
        <v>47</v>
      </c>
      <c r="Y1019" t="s">
        <v>6334</v>
      </c>
    </row>
    <row r="1020" spans="1:25" x14ac:dyDescent="0.25">
      <c r="A1020">
        <v>1380287</v>
      </c>
      <c r="B1020" t="s">
        <v>6335</v>
      </c>
      <c r="C1020" t="s">
        <v>6336</v>
      </c>
      <c r="D1020">
        <v>4</v>
      </c>
      <c r="F1020" t="s">
        <v>1914</v>
      </c>
      <c r="G1020" t="e">
        <f>-mab</f>
        <v>#NAME?</v>
      </c>
      <c r="H1020" t="s">
        <v>5935</v>
      </c>
      <c r="I1020" t="s">
        <v>5936</v>
      </c>
      <c r="O1020" t="s">
        <v>99</v>
      </c>
      <c r="P1020" t="s">
        <v>27</v>
      </c>
      <c r="Q1020" t="s">
        <v>27</v>
      </c>
      <c r="R1020" t="s">
        <v>28</v>
      </c>
      <c r="S1020" t="s">
        <v>27</v>
      </c>
      <c r="T1020" t="s">
        <v>27</v>
      </c>
      <c r="U1020" t="s">
        <v>31</v>
      </c>
      <c r="V1020" t="s">
        <v>27</v>
      </c>
      <c r="W1020" t="s">
        <v>27</v>
      </c>
      <c r="X1020" t="s">
        <v>37</v>
      </c>
    </row>
    <row r="1021" spans="1:25" x14ac:dyDescent="0.25">
      <c r="A1021">
        <v>1383354</v>
      </c>
      <c r="B1021" t="s">
        <v>6337</v>
      </c>
      <c r="C1021" t="s">
        <v>6338</v>
      </c>
      <c r="D1021">
        <v>4</v>
      </c>
      <c r="F1021" t="s">
        <v>1396</v>
      </c>
      <c r="J1021">
        <v>1963</v>
      </c>
      <c r="K1021">
        <v>1973</v>
      </c>
      <c r="N1021" t="s">
        <v>293</v>
      </c>
      <c r="O1021" t="s">
        <v>32</v>
      </c>
      <c r="P1021" t="s">
        <v>27</v>
      </c>
      <c r="Q1021" t="s">
        <v>27</v>
      </c>
      <c r="R1021" t="s">
        <v>37</v>
      </c>
      <c r="S1021" t="s">
        <v>27</v>
      </c>
      <c r="T1021" t="s">
        <v>27</v>
      </c>
      <c r="U1021" t="s">
        <v>31</v>
      </c>
      <c r="V1021" t="s">
        <v>27</v>
      </c>
      <c r="W1021" t="s">
        <v>27</v>
      </c>
      <c r="X1021" t="s">
        <v>172</v>
      </c>
    </row>
    <row r="1022" spans="1:25" x14ac:dyDescent="0.25">
      <c r="A1022">
        <v>1369608</v>
      </c>
      <c r="B1022" t="s">
        <v>6339</v>
      </c>
      <c r="C1022" t="s">
        <v>6340</v>
      </c>
      <c r="D1022">
        <v>4</v>
      </c>
      <c r="E1022" t="s">
        <v>6341</v>
      </c>
      <c r="F1022" t="s">
        <v>6342</v>
      </c>
      <c r="G1022" t="e">
        <f>-begron</f>
        <v>#NAME?</v>
      </c>
      <c r="H1022" t="s">
        <v>1962</v>
      </c>
      <c r="I1022" t="e">
        <f>-begron</f>
        <v>#NAME?</v>
      </c>
      <c r="J1022">
        <v>2009</v>
      </c>
      <c r="K1022">
        <v>2012</v>
      </c>
      <c r="L1022" t="s">
        <v>6343</v>
      </c>
      <c r="M1022" t="s">
        <v>6344</v>
      </c>
      <c r="O1022" t="s">
        <v>32</v>
      </c>
      <c r="P1022" t="s">
        <v>31</v>
      </c>
      <c r="Q1022" t="s">
        <v>31</v>
      </c>
      <c r="R1022" t="s">
        <v>28</v>
      </c>
      <c r="S1022" t="s">
        <v>27</v>
      </c>
      <c r="T1022" t="s">
        <v>31</v>
      </c>
      <c r="U1022" t="s">
        <v>27</v>
      </c>
      <c r="V1022" t="s">
        <v>27</v>
      </c>
      <c r="W1022" t="s">
        <v>27</v>
      </c>
      <c r="X1022" t="s">
        <v>47</v>
      </c>
      <c r="Y1022" t="s">
        <v>6345</v>
      </c>
    </row>
    <row r="1023" spans="1:25" x14ac:dyDescent="0.25">
      <c r="A1023">
        <v>1381221</v>
      </c>
      <c r="B1023" t="s">
        <v>6346</v>
      </c>
      <c r="C1023" t="s">
        <v>6347</v>
      </c>
      <c r="D1023">
        <v>4</v>
      </c>
      <c r="E1023" t="s">
        <v>6348</v>
      </c>
      <c r="F1023" t="s">
        <v>6349</v>
      </c>
      <c r="G1023" t="e">
        <f>-mab</f>
        <v>#NAME?</v>
      </c>
      <c r="H1023" t="s">
        <v>98</v>
      </c>
      <c r="I1023" t="e">
        <f>-mab</f>
        <v>#NAME?</v>
      </c>
      <c r="J1023">
        <v>1996</v>
      </c>
      <c r="L1023" t="s">
        <v>6350</v>
      </c>
      <c r="M1023" t="s">
        <v>6351</v>
      </c>
      <c r="N1023" t="s">
        <v>6352</v>
      </c>
      <c r="O1023" t="s">
        <v>99</v>
      </c>
      <c r="P1023" t="s">
        <v>27</v>
      </c>
      <c r="Q1023" t="s">
        <v>27</v>
      </c>
      <c r="R1023" t="s">
        <v>28</v>
      </c>
      <c r="S1023" t="s">
        <v>27</v>
      </c>
      <c r="T1023" t="s">
        <v>27</v>
      </c>
      <c r="U1023" t="s">
        <v>31</v>
      </c>
      <c r="V1023" t="s">
        <v>27</v>
      </c>
      <c r="W1023" t="s">
        <v>27</v>
      </c>
      <c r="X1023" t="s">
        <v>37</v>
      </c>
    </row>
    <row r="1024" spans="1:25" x14ac:dyDescent="0.25">
      <c r="A1024">
        <v>175331</v>
      </c>
      <c r="B1024" t="s">
        <v>6353</v>
      </c>
      <c r="C1024" t="s">
        <v>6354</v>
      </c>
      <c r="D1024">
        <v>4</v>
      </c>
      <c r="E1024" t="s">
        <v>6355</v>
      </c>
      <c r="F1024" t="s">
        <v>6356</v>
      </c>
      <c r="G1024" t="s">
        <v>59</v>
      </c>
      <c r="H1024" t="s">
        <v>60</v>
      </c>
      <c r="I1024" t="s">
        <v>59</v>
      </c>
      <c r="J1024">
        <v>1979</v>
      </c>
      <c r="K1024">
        <v>1995</v>
      </c>
      <c r="L1024" t="s">
        <v>6357</v>
      </c>
      <c r="M1024" t="s">
        <v>6358</v>
      </c>
      <c r="N1024" t="s">
        <v>1536</v>
      </c>
      <c r="O1024" t="s">
        <v>26</v>
      </c>
      <c r="P1024" t="s">
        <v>31</v>
      </c>
      <c r="Q1024" t="s">
        <v>27</v>
      </c>
      <c r="R1024" t="s">
        <v>28</v>
      </c>
      <c r="S1024" t="s">
        <v>27</v>
      </c>
      <c r="T1024" t="s">
        <v>27</v>
      </c>
      <c r="U1024" t="s">
        <v>31</v>
      </c>
      <c r="V1024" t="s">
        <v>27</v>
      </c>
      <c r="W1024" t="s">
        <v>27</v>
      </c>
      <c r="X1024" t="s">
        <v>47</v>
      </c>
      <c r="Y1024" t="s">
        <v>6359</v>
      </c>
    </row>
    <row r="1025" spans="1:25" x14ac:dyDescent="0.25">
      <c r="A1025">
        <v>139210</v>
      </c>
      <c r="B1025" t="s">
        <v>6360</v>
      </c>
      <c r="C1025" t="s">
        <v>6361</v>
      </c>
      <c r="D1025">
        <v>4</v>
      </c>
      <c r="E1025" t="s">
        <v>6362</v>
      </c>
      <c r="F1025" t="s">
        <v>5367</v>
      </c>
      <c r="J1025">
        <v>1986</v>
      </c>
      <c r="K1025">
        <v>1991</v>
      </c>
      <c r="L1025" t="s">
        <v>6363</v>
      </c>
      <c r="M1025" t="s">
        <v>6364</v>
      </c>
      <c r="N1025" t="s">
        <v>241</v>
      </c>
      <c r="O1025" t="s">
        <v>32</v>
      </c>
      <c r="P1025" t="s">
        <v>31</v>
      </c>
      <c r="Q1025" t="s">
        <v>27</v>
      </c>
      <c r="R1025" t="s">
        <v>35</v>
      </c>
      <c r="S1025" t="s">
        <v>31</v>
      </c>
      <c r="T1025" t="s">
        <v>31</v>
      </c>
      <c r="U1025" t="s">
        <v>27</v>
      </c>
      <c r="V1025" t="s">
        <v>27</v>
      </c>
      <c r="W1025" t="s">
        <v>31</v>
      </c>
      <c r="X1025" t="s">
        <v>47</v>
      </c>
      <c r="Y1025" t="s">
        <v>6365</v>
      </c>
    </row>
    <row r="1026" spans="1:25" x14ac:dyDescent="0.25">
      <c r="A1026">
        <v>674940</v>
      </c>
      <c r="B1026" t="s">
        <v>6366</v>
      </c>
      <c r="C1026" t="s">
        <v>6367</v>
      </c>
      <c r="D1026">
        <v>4</v>
      </c>
      <c r="E1026" t="s">
        <v>6368</v>
      </c>
      <c r="F1026" t="s">
        <v>4422</v>
      </c>
      <c r="J1026">
        <v>1979</v>
      </c>
      <c r="K1026">
        <v>1982</v>
      </c>
      <c r="L1026" t="s">
        <v>6369</v>
      </c>
      <c r="M1026" t="s">
        <v>6370</v>
      </c>
      <c r="N1026" t="s">
        <v>2264</v>
      </c>
      <c r="O1026" t="s">
        <v>26</v>
      </c>
      <c r="P1026" t="s">
        <v>27</v>
      </c>
      <c r="Q1026" t="s">
        <v>27</v>
      </c>
      <c r="R1026" t="s">
        <v>28</v>
      </c>
      <c r="S1026" t="s">
        <v>31</v>
      </c>
      <c r="T1026" t="s">
        <v>27</v>
      </c>
      <c r="U1026" t="s">
        <v>27</v>
      </c>
      <c r="V1026" t="s">
        <v>31</v>
      </c>
      <c r="W1026" t="s">
        <v>27</v>
      </c>
      <c r="X1026" t="s">
        <v>47</v>
      </c>
      <c r="Y1026" t="s">
        <v>6371</v>
      </c>
    </row>
    <row r="1027" spans="1:25" x14ac:dyDescent="0.25">
      <c r="A1027">
        <v>675098</v>
      </c>
      <c r="B1027" t="s">
        <v>6372</v>
      </c>
      <c r="C1027" t="s">
        <v>6373</v>
      </c>
      <c r="D1027">
        <v>4</v>
      </c>
      <c r="F1027" t="s">
        <v>4681</v>
      </c>
      <c r="J1027">
        <v>1979</v>
      </c>
      <c r="K1027">
        <v>2006</v>
      </c>
      <c r="N1027" t="s">
        <v>51</v>
      </c>
      <c r="O1027" t="s">
        <v>32</v>
      </c>
      <c r="P1027" t="s">
        <v>27</v>
      </c>
      <c r="Q1027" t="s">
        <v>27</v>
      </c>
      <c r="R1027" t="s">
        <v>33</v>
      </c>
      <c r="S1027" t="s">
        <v>27</v>
      </c>
      <c r="T1027" t="s">
        <v>27</v>
      </c>
      <c r="U1027" t="s">
        <v>27</v>
      </c>
      <c r="V1027" t="s">
        <v>31</v>
      </c>
      <c r="W1027" t="s">
        <v>27</v>
      </c>
      <c r="X1027" t="s">
        <v>580</v>
      </c>
      <c r="Y1027" t="s">
        <v>6374</v>
      </c>
    </row>
    <row r="1028" spans="1:25" x14ac:dyDescent="0.25">
      <c r="A1028">
        <v>27648</v>
      </c>
      <c r="B1028" t="s">
        <v>6375</v>
      </c>
      <c r="C1028" t="s">
        <v>6376</v>
      </c>
      <c r="D1028">
        <v>4</v>
      </c>
      <c r="E1028" t="s">
        <v>6377</v>
      </c>
      <c r="F1028" t="s">
        <v>6378</v>
      </c>
      <c r="J1028">
        <v>1973</v>
      </c>
      <c r="K1028">
        <v>1981</v>
      </c>
      <c r="L1028" t="s">
        <v>6379</v>
      </c>
      <c r="M1028" t="s">
        <v>6380</v>
      </c>
      <c r="N1028" t="s">
        <v>125</v>
      </c>
      <c r="O1028" t="s">
        <v>32</v>
      </c>
      <c r="P1028" t="s">
        <v>31</v>
      </c>
      <c r="Q1028" t="s">
        <v>27</v>
      </c>
      <c r="R1028" t="s">
        <v>35</v>
      </c>
      <c r="S1028" t="s">
        <v>27</v>
      </c>
      <c r="T1028" t="s">
        <v>31</v>
      </c>
      <c r="U1028" t="s">
        <v>27</v>
      </c>
      <c r="V1028" t="s">
        <v>27</v>
      </c>
      <c r="W1028" t="s">
        <v>27</v>
      </c>
      <c r="X1028" t="s">
        <v>47</v>
      </c>
      <c r="Y1028" t="s">
        <v>6381</v>
      </c>
    </row>
    <row r="1029" spans="1:25" x14ac:dyDescent="0.25">
      <c r="A1029">
        <v>675563</v>
      </c>
      <c r="B1029" t="s">
        <v>6382</v>
      </c>
      <c r="C1029" t="s">
        <v>6383</v>
      </c>
      <c r="D1029">
        <v>4</v>
      </c>
      <c r="F1029" t="s">
        <v>3956</v>
      </c>
      <c r="K1029">
        <v>1969</v>
      </c>
      <c r="L1029" t="s">
        <v>6384</v>
      </c>
      <c r="M1029" t="s">
        <v>6385</v>
      </c>
      <c r="N1029" t="s">
        <v>6386</v>
      </c>
      <c r="O1029" t="s">
        <v>40</v>
      </c>
      <c r="P1029" t="s">
        <v>27</v>
      </c>
      <c r="Q1029" t="s">
        <v>27</v>
      </c>
      <c r="R1029" t="s">
        <v>28</v>
      </c>
      <c r="S1029" t="s">
        <v>27</v>
      </c>
      <c r="T1029" t="s">
        <v>27</v>
      </c>
      <c r="U1029" t="s">
        <v>31</v>
      </c>
      <c r="V1029" t="s">
        <v>27</v>
      </c>
      <c r="W1029" t="s">
        <v>31</v>
      </c>
      <c r="X1029" t="s">
        <v>47</v>
      </c>
    </row>
    <row r="1030" spans="1:25" x14ac:dyDescent="0.25">
      <c r="A1030">
        <v>675222</v>
      </c>
      <c r="B1030" t="s">
        <v>6387</v>
      </c>
      <c r="C1030" t="s">
        <v>6388</v>
      </c>
      <c r="D1030">
        <v>4</v>
      </c>
      <c r="E1030" t="s">
        <v>6389</v>
      </c>
      <c r="F1030" t="s">
        <v>6390</v>
      </c>
      <c r="J1030">
        <v>1962</v>
      </c>
      <c r="K1030">
        <v>1982</v>
      </c>
      <c r="L1030" t="s">
        <v>6391</v>
      </c>
      <c r="M1030" t="s">
        <v>6392</v>
      </c>
      <c r="N1030" t="s">
        <v>6393</v>
      </c>
      <c r="O1030" t="s">
        <v>32</v>
      </c>
      <c r="P1030" t="s">
        <v>27</v>
      </c>
      <c r="Q1030" t="s">
        <v>27</v>
      </c>
      <c r="R1030" t="s">
        <v>33</v>
      </c>
      <c r="S1030" t="s">
        <v>27</v>
      </c>
      <c r="T1030" t="s">
        <v>31</v>
      </c>
      <c r="U1030" t="s">
        <v>27</v>
      </c>
      <c r="V1030" t="s">
        <v>27</v>
      </c>
      <c r="W1030" t="s">
        <v>27</v>
      </c>
      <c r="X1030" t="s">
        <v>172</v>
      </c>
      <c r="Y1030" t="s">
        <v>6394</v>
      </c>
    </row>
    <row r="1031" spans="1:25" x14ac:dyDescent="0.25">
      <c r="A1031">
        <v>122247</v>
      </c>
      <c r="B1031" t="s">
        <v>6397</v>
      </c>
      <c r="C1031" t="s">
        <v>6398</v>
      </c>
      <c r="D1031">
        <v>4</v>
      </c>
      <c r="E1031" t="s">
        <v>6399</v>
      </c>
      <c r="F1031" t="s">
        <v>2057</v>
      </c>
      <c r="G1031" t="e">
        <f>-serod</f>
        <v>#NAME?</v>
      </c>
      <c r="H1031" t="s">
        <v>2724</v>
      </c>
      <c r="I1031" t="e">
        <f>-serod</f>
        <v>#NAME?</v>
      </c>
      <c r="J1031">
        <v>1999</v>
      </c>
      <c r="K1031">
        <v>2002</v>
      </c>
      <c r="L1031" t="s">
        <v>6400</v>
      </c>
      <c r="M1031" t="s">
        <v>6401</v>
      </c>
      <c r="O1031" t="s">
        <v>32</v>
      </c>
      <c r="P1031" t="s">
        <v>31</v>
      </c>
      <c r="Q1031" t="s">
        <v>27</v>
      </c>
      <c r="R1031" t="s">
        <v>35</v>
      </c>
      <c r="S1031" t="s">
        <v>27</v>
      </c>
      <c r="T1031" t="s">
        <v>31</v>
      </c>
      <c r="U1031" t="s">
        <v>27</v>
      </c>
      <c r="V1031" t="s">
        <v>27</v>
      </c>
      <c r="W1031" t="s">
        <v>27</v>
      </c>
      <c r="X1031" t="s">
        <v>172</v>
      </c>
      <c r="Y1031" t="s">
        <v>6402</v>
      </c>
    </row>
    <row r="1032" spans="1:25" x14ac:dyDescent="0.25">
      <c r="A1032">
        <v>169652</v>
      </c>
      <c r="B1032" t="s">
        <v>6403</v>
      </c>
      <c r="C1032" t="s">
        <v>6404</v>
      </c>
      <c r="D1032">
        <v>4</v>
      </c>
      <c r="E1032" t="s">
        <v>6405</v>
      </c>
      <c r="F1032" t="s">
        <v>2405</v>
      </c>
      <c r="G1032" t="e">
        <f>-retin</f>
        <v>#NAME?</v>
      </c>
      <c r="H1032" t="s">
        <v>965</v>
      </c>
      <c r="I1032" t="e">
        <f>-retin</f>
        <v>#NAME?</v>
      </c>
      <c r="J1032">
        <v>1987</v>
      </c>
      <c r="K1032">
        <v>1996</v>
      </c>
      <c r="L1032" t="s">
        <v>6406</v>
      </c>
      <c r="M1032" t="s">
        <v>6407</v>
      </c>
      <c r="N1032" t="s">
        <v>1493</v>
      </c>
      <c r="O1032" t="s">
        <v>26</v>
      </c>
      <c r="P1032" t="s">
        <v>27</v>
      </c>
      <c r="Q1032" t="s">
        <v>27</v>
      </c>
      <c r="R1032" t="s">
        <v>35</v>
      </c>
      <c r="S1032" t="s">
        <v>27</v>
      </c>
      <c r="T1032" t="s">
        <v>31</v>
      </c>
      <c r="U1032" t="s">
        <v>27</v>
      </c>
      <c r="V1032" t="s">
        <v>27</v>
      </c>
      <c r="W1032" t="s">
        <v>31</v>
      </c>
      <c r="X1032" t="s">
        <v>47</v>
      </c>
      <c r="Y1032" t="s">
        <v>6408</v>
      </c>
    </row>
    <row r="1033" spans="1:25" x14ac:dyDescent="0.25">
      <c r="A1033">
        <v>674607</v>
      </c>
      <c r="B1033" t="s">
        <v>6409</v>
      </c>
      <c r="C1033" t="s">
        <v>6410</v>
      </c>
      <c r="D1033">
        <v>4</v>
      </c>
      <c r="E1033" t="s">
        <v>6411</v>
      </c>
      <c r="F1033" t="s">
        <v>1590</v>
      </c>
      <c r="G1033" t="e">
        <f>-mycin</f>
        <v>#NAME?</v>
      </c>
      <c r="H1033" t="s">
        <v>25</v>
      </c>
      <c r="I1033" t="e">
        <f>-mycin</f>
        <v>#NAME?</v>
      </c>
      <c r="J1033">
        <v>1977</v>
      </c>
      <c r="K1033">
        <v>1978</v>
      </c>
      <c r="L1033" t="s">
        <v>6412</v>
      </c>
      <c r="M1033" t="s">
        <v>6413</v>
      </c>
      <c r="N1033" t="s">
        <v>6414</v>
      </c>
      <c r="O1033" t="s">
        <v>26</v>
      </c>
      <c r="P1033" t="s">
        <v>27</v>
      </c>
      <c r="Q1033" t="s">
        <v>27</v>
      </c>
      <c r="R1033" t="s">
        <v>28</v>
      </c>
      <c r="S1033" t="s">
        <v>27</v>
      </c>
      <c r="T1033" t="s">
        <v>27</v>
      </c>
      <c r="U1033" t="s">
        <v>27</v>
      </c>
      <c r="V1033" t="s">
        <v>31</v>
      </c>
      <c r="W1033" t="s">
        <v>27</v>
      </c>
      <c r="X1033" t="s">
        <v>47</v>
      </c>
      <c r="Y1033" t="s">
        <v>6415</v>
      </c>
    </row>
    <row r="1034" spans="1:25" x14ac:dyDescent="0.25">
      <c r="A1034">
        <v>675704</v>
      </c>
      <c r="B1034" t="s">
        <v>6416</v>
      </c>
      <c r="C1034" t="s">
        <v>6417</v>
      </c>
      <c r="D1034">
        <v>4</v>
      </c>
      <c r="F1034" t="s">
        <v>6418</v>
      </c>
      <c r="G1034" t="s">
        <v>610</v>
      </c>
      <c r="H1034" t="s">
        <v>650</v>
      </c>
      <c r="I1034" t="e">
        <f>-stat- (-vastatin)</f>
        <v>#NAME?</v>
      </c>
      <c r="K1034">
        <v>2009</v>
      </c>
      <c r="L1034" t="s">
        <v>6419</v>
      </c>
      <c r="M1034" t="s">
        <v>6420</v>
      </c>
      <c r="O1034" t="s">
        <v>32</v>
      </c>
      <c r="P1034" t="s">
        <v>31</v>
      </c>
      <c r="Q1034" t="s">
        <v>27</v>
      </c>
      <c r="R1034" t="s">
        <v>28</v>
      </c>
      <c r="S1034" t="s">
        <v>27</v>
      </c>
      <c r="T1034" t="s">
        <v>31</v>
      </c>
      <c r="U1034" t="s">
        <v>27</v>
      </c>
      <c r="V1034" t="s">
        <v>27</v>
      </c>
      <c r="W1034" t="s">
        <v>27</v>
      </c>
      <c r="X1034" t="s">
        <v>47</v>
      </c>
      <c r="Y1034" t="s">
        <v>6421</v>
      </c>
    </row>
    <row r="1035" spans="1:25" x14ac:dyDescent="0.25">
      <c r="A1035">
        <v>33986</v>
      </c>
      <c r="B1035" t="s">
        <v>6422</v>
      </c>
      <c r="C1035" t="s">
        <v>6423</v>
      </c>
      <c r="D1035">
        <v>4</v>
      </c>
      <c r="E1035" t="s">
        <v>6424</v>
      </c>
      <c r="F1035" t="s">
        <v>6425</v>
      </c>
      <c r="G1035" t="e">
        <f>-vudine</f>
        <v>#NAME?</v>
      </c>
      <c r="H1035" t="s">
        <v>224</v>
      </c>
      <c r="I1035" t="e">
        <f>-vudine</f>
        <v>#NAME?</v>
      </c>
      <c r="J1035">
        <v>1992</v>
      </c>
      <c r="K1035">
        <v>1995</v>
      </c>
      <c r="L1035" t="s">
        <v>6426</v>
      </c>
      <c r="M1035" t="s">
        <v>6427</v>
      </c>
      <c r="N1035" t="s">
        <v>61</v>
      </c>
      <c r="O1035" t="s">
        <v>26</v>
      </c>
      <c r="P1035" t="s">
        <v>31</v>
      </c>
      <c r="Q1035" t="s">
        <v>27</v>
      </c>
      <c r="R1035" t="s">
        <v>28</v>
      </c>
      <c r="S1035" t="s">
        <v>27</v>
      </c>
      <c r="T1035" t="s">
        <v>31</v>
      </c>
      <c r="U1035" t="s">
        <v>27</v>
      </c>
      <c r="V1035" t="s">
        <v>27</v>
      </c>
      <c r="W1035" t="s">
        <v>31</v>
      </c>
      <c r="X1035" t="s">
        <v>47</v>
      </c>
      <c r="Y1035" t="s">
        <v>6428</v>
      </c>
    </row>
    <row r="1036" spans="1:25" x14ac:dyDescent="0.25">
      <c r="A1036">
        <v>674585</v>
      </c>
      <c r="B1036" t="s">
        <v>6429</v>
      </c>
      <c r="C1036" t="s">
        <v>6430</v>
      </c>
      <c r="D1036">
        <v>4</v>
      </c>
      <c r="F1036" t="s">
        <v>371</v>
      </c>
      <c r="G1036" t="s">
        <v>45</v>
      </c>
      <c r="H1036" t="s">
        <v>46</v>
      </c>
      <c r="I1036" t="s">
        <v>45</v>
      </c>
      <c r="K1036">
        <v>1982</v>
      </c>
      <c r="L1036" t="s">
        <v>6431</v>
      </c>
      <c r="M1036" t="s">
        <v>6432</v>
      </c>
      <c r="O1036" t="s">
        <v>26</v>
      </c>
      <c r="P1036" t="s">
        <v>27</v>
      </c>
      <c r="Q1036" t="s">
        <v>27</v>
      </c>
      <c r="R1036" t="s">
        <v>33</v>
      </c>
      <c r="S1036" t="s">
        <v>27</v>
      </c>
      <c r="T1036" t="s">
        <v>31</v>
      </c>
      <c r="U1036" t="s">
        <v>27</v>
      </c>
      <c r="V1036" t="s">
        <v>27</v>
      </c>
      <c r="W1036" t="s">
        <v>27</v>
      </c>
      <c r="X1036" t="s">
        <v>172</v>
      </c>
      <c r="Y1036" t="s">
        <v>6433</v>
      </c>
    </row>
    <row r="1037" spans="1:25" x14ac:dyDescent="0.25">
      <c r="A1037">
        <v>699405</v>
      </c>
      <c r="B1037" t="s">
        <v>6434</v>
      </c>
      <c r="C1037" t="s">
        <v>6435</v>
      </c>
      <c r="D1037">
        <v>4</v>
      </c>
      <c r="E1037" t="s">
        <v>6436</v>
      </c>
      <c r="F1037" t="s">
        <v>396</v>
      </c>
      <c r="G1037" t="e">
        <f>-mycin</f>
        <v>#NAME?</v>
      </c>
      <c r="H1037" t="s">
        <v>25</v>
      </c>
      <c r="I1037" t="e">
        <f>-mycin</f>
        <v>#NAME?</v>
      </c>
      <c r="J1037">
        <v>1965</v>
      </c>
      <c r="K1037">
        <v>1970</v>
      </c>
      <c r="L1037" t="s">
        <v>6437</v>
      </c>
      <c r="M1037" t="s">
        <v>6438</v>
      </c>
      <c r="N1037" t="s">
        <v>167</v>
      </c>
      <c r="O1037" t="s">
        <v>26</v>
      </c>
      <c r="P1037" t="s">
        <v>27</v>
      </c>
      <c r="Q1037" t="s">
        <v>27</v>
      </c>
      <c r="R1037" t="s">
        <v>28</v>
      </c>
      <c r="S1037" t="s">
        <v>27</v>
      </c>
      <c r="T1037" t="s">
        <v>27</v>
      </c>
      <c r="U1037" t="s">
        <v>31</v>
      </c>
      <c r="V1037" t="s">
        <v>27</v>
      </c>
      <c r="W1037" t="s">
        <v>27</v>
      </c>
      <c r="X1037" t="s">
        <v>172</v>
      </c>
      <c r="Y1037" t="s">
        <v>6439</v>
      </c>
    </row>
    <row r="1038" spans="1:25" x14ac:dyDescent="0.25">
      <c r="A1038">
        <v>111390</v>
      </c>
      <c r="B1038" t="s">
        <v>6440</v>
      </c>
      <c r="C1038" t="s">
        <v>6441</v>
      </c>
      <c r="D1038">
        <v>4</v>
      </c>
      <c r="E1038" t="s">
        <v>6442</v>
      </c>
      <c r="F1038" t="s">
        <v>1746</v>
      </c>
      <c r="J1038">
        <v>1975</v>
      </c>
      <c r="K1038">
        <v>2005</v>
      </c>
      <c r="L1038" t="s">
        <v>6443</v>
      </c>
      <c r="M1038" t="s">
        <v>6444</v>
      </c>
      <c r="N1038" t="s">
        <v>326</v>
      </c>
      <c r="O1038" t="s">
        <v>32</v>
      </c>
      <c r="P1038" t="s">
        <v>31</v>
      </c>
      <c r="Q1038" t="s">
        <v>27</v>
      </c>
      <c r="R1038" t="s">
        <v>35</v>
      </c>
      <c r="S1038" t="s">
        <v>27</v>
      </c>
      <c r="T1038" t="s">
        <v>31</v>
      </c>
      <c r="U1038" t="s">
        <v>27</v>
      </c>
      <c r="V1038" t="s">
        <v>27</v>
      </c>
      <c r="W1038" t="s">
        <v>27</v>
      </c>
      <c r="X1038" t="s">
        <v>47</v>
      </c>
      <c r="Y1038" t="s">
        <v>6445</v>
      </c>
    </row>
    <row r="1039" spans="1:25" x14ac:dyDescent="0.25">
      <c r="A1039">
        <v>70674</v>
      </c>
      <c r="B1039" t="s">
        <v>6446</v>
      </c>
      <c r="C1039" t="s">
        <v>6447</v>
      </c>
      <c r="D1039">
        <v>4</v>
      </c>
      <c r="E1039" t="s">
        <v>6448</v>
      </c>
      <c r="F1039" t="s">
        <v>6449</v>
      </c>
      <c r="J1039">
        <v>1990</v>
      </c>
      <c r="K1039">
        <v>1995</v>
      </c>
      <c r="L1039" t="s">
        <v>6450</v>
      </c>
      <c r="M1039" t="s">
        <v>6451</v>
      </c>
      <c r="N1039" t="s">
        <v>6452</v>
      </c>
      <c r="O1039" t="s">
        <v>32</v>
      </c>
      <c r="P1039" t="s">
        <v>27</v>
      </c>
      <c r="Q1039" t="s">
        <v>27</v>
      </c>
      <c r="R1039" t="s">
        <v>35</v>
      </c>
      <c r="S1039" t="s">
        <v>27</v>
      </c>
      <c r="T1039" t="s">
        <v>31</v>
      </c>
      <c r="U1039" t="s">
        <v>27</v>
      </c>
      <c r="V1039" t="s">
        <v>27</v>
      </c>
      <c r="W1039" t="s">
        <v>27</v>
      </c>
      <c r="X1039" t="s">
        <v>47</v>
      </c>
      <c r="Y1039" t="s">
        <v>6453</v>
      </c>
    </row>
    <row r="1040" spans="1:25" x14ac:dyDescent="0.25">
      <c r="A1040">
        <v>52523</v>
      </c>
      <c r="B1040" t="s">
        <v>6454</v>
      </c>
      <c r="C1040" t="s">
        <v>6455</v>
      </c>
      <c r="D1040">
        <v>4</v>
      </c>
      <c r="F1040" t="s">
        <v>645</v>
      </c>
      <c r="G1040" t="e">
        <f>-mantine</f>
        <v>#NAME?</v>
      </c>
      <c r="H1040" t="s">
        <v>5399</v>
      </c>
      <c r="I1040" t="e">
        <f>-mantine</f>
        <v>#NAME?</v>
      </c>
      <c r="J1040">
        <v>2003</v>
      </c>
      <c r="K1040">
        <v>2003</v>
      </c>
      <c r="L1040" t="s">
        <v>6456</v>
      </c>
      <c r="M1040" t="s">
        <v>6457</v>
      </c>
      <c r="O1040" t="s">
        <v>32</v>
      </c>
      <c r="P1040" t="s">
        <v>31</v>
      </c>
      <c r="Q1040" t="s">
        <v>27</v>
      </c>
      <c r="R1040" t="s">
        <v>33</v>
      </c>
      <c r="S1040" t="s">
        <v>27</v>
      </c>
      <c r="T1040" t="s">
        <v>31</v>
      </c>
      <c r="U1040" t="s">
        <v>27</v>
      </c>
      <c r="V1040" t="s">
        <v>27</v>
      </c>
      <c r="W1040" t="s">
        <v>27</v>
      </c>
      <c r="X1040" t="s">
        <v>47</v>
      </c>
      <c r="Y1040" t="s">
        <v>6458</v>
      </c>
    </row>
    <row r="1041" spans="1:25" x14ac:dyDescent="0.25">
      <c r="A1041">
        <v>88841</v>
      </c>
      <c r="B1041" t="s">
        <v>6459</v>
      </c>
      <c r="C1041" t="s">
        <v>6460</v>
      </c>
      <c r="D1041">
        <v>4</v>
      </c>
      <c r="F1041" t="s">
        <v>2181</v>
      </c>
      <c r="K1041">
        <v>2004</v>
      </c>
      <c r="L1041" t="s">
        <v>6461</v>
      </c>
      <c r="M1041" t="s">
        <v>6462</v>
      </c>
      <c r="N1041" t="s">
        <v>38</v>
      </c>
      <c r="O1041" t="s">
        <v>32</v>
      </c>
      <c r="P1041" t="s">
        <v>31</v>
      </c>
      <c r="Q1041" t="s">
        <v>27</v>
      </c>
      <c r="R1041" t="s">
        <v>35</v>
      </c>
      <c r="S1041" t="s">
        <v>27</v>
      </c>
      <c r="T1041" t="s">
        <v>31</v>
      </c>
      <c r="U1041" t="s">
        <v>27</v>
      </c>
      <c r="V1041" t="s">
        <v>27</v>
      </c>
      <c r="W1041" t="s">
        <v>27</v>
      </c>
      <c r="X1041" t="s">
        <v>47</v>
      </c>
      <c r="Y1041" t="s">
        <v>6463</v>
      </c>
    </row>
    <row r="1042" spans="1:25" x14ac:dyDescent="0.25">
      <c r="A1042">
        <v>420985</v>
      </c>
      <c r="B1042" t="s">
        <v>6464</v>
      </c>
      <c r="C1042" t="s">
        <v>6465</v>
      </c>
      <c r="D1042">
        <v>4</v>
      </c>
      <c r="E1042" t="s">
        <v>6466</v>
      </c>
      <c r="F1042" t="s">
        <v>6467</v>
      </c>
      <c r="G1042" t="e">
        <f>-triptan</f>
        <v>#NAME?</v>
      </c>
      <c r="H1042" t="s">
        <v>2116</v>
      </c>
      <c r="I1042" t="e">
        <f>-triptan</f>
        <v>#NAME?</v>
      </c>
      <c r="J1042">
        <v>1997</v>
      </c>
      <c r="K1042">
        <v>2001</v>
      </c>
      <c r="L1042" t="s">
        <v>6468</v>
      </c>
      <c r="M1042" t="s">
        <v>6469</v>
      </c>
      <c r="N1042" t="s">
        <v>2117</v>
      </c>
      <c r="O1042" t="s">
        <v>32</v>
      </c>
      <c r="P1042" t="s">
        <v>31</v>
      </c>
      <c r="Q1042" t="s">
        <v>27</v>
      </c>
      <c r="R1042" t="s">
        <v>35</v>
      </c>
      <c r="S1042" t="s">
        <v>27</v>
      </c>
      <c r="T1042" t="s">
        <v>31</v>
      </c>
      <c r="U1042" t="s">
        <v>27</v>
      </c>
      <c r="V1042" t="s">
        <v>27</v>
      </c>
      <c r="W1042" t="s">
        <v>27</v>
      </c>
      <c r="X1042" t="s">
        <v>47</v>
      </c>
      <c r="Y1042" t="s">
        <v>6470</v>
      </c>
    </row>
    <row r="1043" spans="1:25" x14ac:dyDescent="0.25">
      <c r="A1043">
        <v>577488</v>
      </c>
      <c r="B1043" t="s">
        <v>6471</v>
      </c>
      <c r="C1043" t="s">
        <v>6472</v>
      </c>
      <c r="D1043">
        <v>4</v>
      </c>
      <c r="E1043">
        <v>47663</v>
      </c>
      <c r="F1043" t="s">
        <v>6473</v>
      </c>
      <c r="G1043" t="e">
        <f>-mycin</f>
        <v>#NAME?</v>
      </c>
      <c r="H1043" t="s">
        <v>25</v>
      </c>
      <c r="I1043" t="e">
        <f>-mycin</f>
        <v>#NAME?</v>
      </c>
      <c r="J1043">
        <v>1972</v>
      </c>
      <c r="K1043">
        <v>1975</v>
      </c>
      <c r="L1043" t="s">
        <v>6474</v>
      </c>
      <c r="M1043" t="s">
        <v>6475</v>
      </c>
      <c r="N1043" t="s">
        <v>84</v>
      </c>
      <c r="O1043" t="s">
        <v>26</v>
      </c>
      <c r="P1043" t="s">
        <v>27</v>
      </c>
      <c r="Q1043" t="s">
        <v>27</v>
      </c>
      <c r="R1043" t="s">
        <v>28</v>
      </c>
      <c r="S1043" t="s">
        <v>27</v>
      </c>
      <c r="T1043" t="s">
        <v>27</v>
      </c>
      <c r="U1043" t="s">
        <v>31</v>
      </c>
      <c r="V1043" t="s">
        <v>31</v>
      </c>
      <c r="W1043" t="s">
        <v>31</v>
      </c>
      <c r="X1043" t="s">
        <v>47</v>
      </c>
      <c r="Y1043" t="s">
        <v>6476</v>
      </c>
    </row>
    <row r="1044" spans="1:25" x14ac:dyDescent="0.25">
      <c r="A1044">
        <v>308201</v>
      </c>
      <c r="B1044" t="s">
        <v>6477</v>
      </c>
      <c r="C1044" t="s">
        <v>6478</v>
      </c>
      <c r="D1044">
        <v>4</v>
      </c>
      <c r="F1044" t="s">
        <v>4240</v>
      </c>
      <c r="K1044">
        <v>1985</v>
      </c>
      <c r="L1044" t="s">
        <v>6479</v>
      </c>
      <c r="M1044" t="s">
        <v>6480</v>
      </c>
      <c r="N1044" t="s">
        <v>1828</v>
      </c>
      <c r="O1044" t="s">
        <v>32</v>
      </c>
      <c r="P1044" t="s">
        <v>31</v>
      </c>
      <c r="Q1044" t="s">
        <v>27</v>
      </c>
      <c r="R1044" t="s">
        <v>35</v>
      </c>
      <c r="S1044" t="s">
        <v>27</v>
      </c>
      <c r="T1044" t="s">
        <v>31</v>
      </c>
      <c r="U1044" t="s">
        <v>31</v>
      </c>
      <c r="V1044" t="s">
        <v>27</v>
      </c>
      <c r="W1044" t="s">
        <v>27</v>
      </c>
      <c r="X1044" t="s">
        <v>47</v>
      </c>
      <c r="Y1044" t="s">
        <v>6481</v>
      </c>
    </row>
    <row r="1045" spans="1:25" x14ac:dyDescent="0.25">
      <c r="A1045">
        <v>675213</v>
      </c>
      <c r="B1045" t="s">
        <v>6482</v>
      </c>
      <c r="C1045" t="s">
        <v>6483</v>
      </c>
      <c r="D1045">
        <v>4</v>
      </c>
      <c r="E1045" t="s">
        <v>6484</v>
      </c>
      <c r="F1045" t="s">
        <v>6485</v>
      </c>
      <c r="J1045">
        <v>1978</v>
      </c>
      <c r="K1045">
        <v>1980</v>
      </c>
      <c r="L1045" t="s">
        <v>6486</v>
      </c>
      <c r="M1045" t="s">
        <v>6487</v>
      </c>
      <c r="N1045" t="s">
        <v>6488</v>
      </c>
      <c r="O1045" t="s">
        <v>32</v>
      </c>
      <c r="P1045" t="s">
        <v>31</v>
      </c>
      <c r="Q1045" t="s">
        <v>27</v>
      </c>
      <c r="R1045" t="s">
        <v>33</v>
      </c>
      <c r="S1045" t="s">
        <v>31</v>
      </c>
      <c r="T1045" t="s">
        <v>27</v>
      </c>
      <c r="U1045" t="s">
        <v>27</v>
      </c>
      <c r="V1045" t="s">
        <v>31</v>
      </c>
      <c r="W1045" t="s">
        <v>27</v>
      </c>
      <c r="X1045" t="s">
        <v>47</v>
      </c>
      <c r="Y1045" t="s">
        <v>6489</v>
      </c>
    </row>
    <row r="1046" spans="1:25" x14ac:dyDescent="0.25">
      <c r="A1046">
        <v>404691</v>
      </c>
      <c r="B1046" t="s">
        <v>6490</v>
      </c>
      <c r="C1046" t="s">
        <v>6491</v>
      </c>
      <c r="D1046">
        <v>4</v>
      </c>
      <c r="F1046" t="s">
        <v>132</v>
      </c>
      <c r="J1046">
        <v>1978</v>
      </c>
      <c r="K1046">
        <v>1983</v>
      </c>
      <c r="L1046" t="s">
        <v>6492</v>
      </c>
      <c r="M1046" t="s">
        <v>6493</v>
      </c>
      <c r="N1046" t="s">
        <v>1278</v>
      </c>
      <c r="O1046" t="s">
        <v>26</v>
      </c>
      <c r="P1046" t="s">
        <v>31</v>
      </c>
      <c r="Q1046" t="s">
        <v>27</v>
      </c>
      <c r="R1046" t="s">
        <v>28</v>
      </c>
      <c r="S1046" t="s">
        <v>27</v>
      </c>
      <c r="T1046" t="s">
        <v>31</v>
      </c>
      <c r="U1046" t="s">
        <v>27</v>
      </c>
      <c r="V1046" t="s">
        <v>27</v>
      </c>
      <c r="W1046" t="s">
        <v>27</v>
      </c>
      <c r="X1046" t="s">
        <v>47</v>
      </c>
      <c r="Y1046" t="s">
        <v>6494</v>
      </c>
    </row>
    <row r="1047" spans="1:25" x14ac:dyDescent="0.25">
      <c r="A1047">
        <v>253862</v>
      </c>
      <c r="B1047" t="s">
        <v>6495</v>
      </c>
      <c r="C1047" t="s">
        <v>6496</v>
      </c>
      <c r="D1047">
        <v>4</v>
      </c>
      <c r="E1047" t="s">
        <v>6497</v>
      </c>
      <c r="F1047" t="s">
        <v>4401</v>
      </c>
      <c r="J1047">
        <v>1967</v>
      </c>
      <c r="K1047">
        <v>1982</v>
      </c>
      <c r="L1047" t="s">
        <v>6498</v>
      </c>
      <c r="M1047" t="s">
        <v>6499</v>
      </c>
      <c r="N1047" t="s">
        <v>84</v>
      </c>
      <c r="O1047" t="s">
        <v>32</v>
      </c>
      <c r="P1047" t="s">
        <v>31</v>
      </c>
      <c r="Q1047" t="s">
        <v>27</v>
      </c>
      <c r="R1047" t="s">
        <v>35</v>
      </c>
      <c r="S1047" t="s">
        <v>27</v>
      </c>
      <c r="T1047" t="s">
        <v>27</v>
      </c>
      <c r="U1047" t="s">
        <v>27</v>
      </c>
      <c r="V1047" t="s">
        <v>31</v>
      </c>
      <c r="W1047" t="s">
        <v>27</v>
      </c>
      <c r="X1047" t="s">
        <v>172</v>
      </c>
      <c r="Y1047" t="s">
        <v>6500</v>
      </c>
    </row>
    <row r="1048" spans="1:25" x14ac:dyDescent="0.25">
      <c r="A1048">
        <v>674575</v>
      </c>
      <c r="B1048" t="s">
        <v>6501</v>
      </c>
      <c r="C1048" t="s">
        <v>6502</v>
      </c>
      <c r="D1048">
        <v>4</v>
      </c>
      <c r="E1048" t="s">
        <v>6503</v>
      </c>
      <c r="F1048" t="s">
        <v>197</v>
      </c>
      <c r="J1048">
        <v>1962</v>
      </c>
      <c r="K1048">
        <v>1966</v>
      </c>
      <c r="L1048" t="s">
        <v>6504</v>
      </c>
      <c r="M1048" t="s">
        <v>6505</v>
      </c>
      <c r="N1048" t="s">
        <v>198</v>
      </c>
      <c r="O1048" t="s">
        <v>26</v>
      </c>
      <c r="P1048" t="s">
        <v>31</v>
      </c>
      <c r="Q1048" t="s">
        <v>27</v>
      </c>
      <c r="R1048" t="s">
        <v>28</v>
      </c>
      <c r="S1048" t="s">
        <v>31</v>
      </c>
      <c r="T1048" t="s">
        <v>31</v>
      </c>
      <c r="U1048" t="s">
        <v>27</v>
      </c>
      <c r="V1048" t="s">
        <v>27</v>
      </c>
      <c r="W1048" t="s">
        <v>27</v>
      </c>
      <c r="X1048" t="s">
        <v>47</v>
      </c>
      <c r="Y1048" t="s">
        <v>6506</v>
      </c>
    </row>
    <row r="1049" spans="1:25" x14ac:dyDescent="0.25">
      <c r="A1049">
        <v>23522</v>
      </c>
      <c r="B1049" t="s">
        <v>6507</v>
      </c>
      <c r="C1049" t="s">
        <v>6508</v>
      </c>
      <c r="D1049">
        <v>4</v>
      </c>
      <c r="F1049" t="s">
        <v>146</v>
      </c>
      <c r="K1049">
        <v>1971</v>
      </c>
      <c r="L1049" t="s">
        <v>6509</v>
      </c>
      <c r="M1049" t="s">
        <v>6510</v>
      </c>
      <c r="N1049" t="s">
        <v>1683</v>
      </c>
      <c r="O1049" t="s">
        <v>32</v>
      </c>
      <c r="P1049" t="s">
        <v>31</v>
      </c>
      <c r="Q1049" t="s">
        <v>27</v>
      </c>
      <c r="R1049" t="s">
        <v>35</v>
      </c>
      <c r="S1049" t="s">
        <v>31</v>
      </c>
      <c r="T1049" t="s">
        <v>31</v>
      </c>
      <c r="U1049" t="s">
        <v>27</v>
      </c>
      <c r="V1049" t="s">
        <v>27</v>
      </c>
      <c r="W1049" t="s">
        <v>27</v>
      </c>
      <c r="X1049" t="s">
        <v>47</v>
      </c>
      <c r="Y1049" t="s">
        <v>6511</v>
      </c>
    </row>
    <row r="1050" spans="1:25" x14ac:dyDescent="0.25">
      <c r="A1050">
        <v>675188</v>
      </c>
      <c r="B1050" t="s">
        <v>6512</v>
      </c>
      <c r="C1050" t="s">
        <v>6513</v>
      </c>
      <c r="D1050">
        <v>4</v>
      </c>
      <c r="E1050" t="s">
        <v>6514</v>
      </c>
      <c r="F1050" t="s">
        <v>6485</v>
      </c>
      <c r="G1050" t="e">
        <f>-olol</f>
        <v>#NAME?</v>
      </c>
      <c r="H1050" t="s">
        <v>87</v>
      </c>
      <c r="I1050" t="e">
        <f>-olol</f>
        <v>#NAME?</v>
      </c>
      <c r="J1050">
        <v>1979</v>
      </c>
      <c r="K1050">
        <v>1985</v>
      </c>
      <c r="L1050" t="s">
        <v>6515</v>
      </c>
      <c r="M1050" t="s">
        <v>6516</v>
      </c>
      <c r="N1050" t="s">
        <v>88</v>
      </c>
      <c r="O1050" t="s">
        <v>32</v>
      </c>
      <c r="P1050" t="s">
        <v>31</v>
      </c>
      <c r="Q1050" t="s">
        <v>27</v>
      </c>
      <c r="R1050" t="s">
        <v>28</v>
      </c>
      <c r="S1050" t="s">
        <v>27</v>
      </c>
      <c r="T1050" t="s">
        <v>27</v>
      </c>
      <c r="U1050" t="s">
        <v>27</v>
      </c>
      <c r="V1050" t="s">
        <v>31</v>
      </c>
      <c r="W1050" t="s">
        <v>27</v>
      </c>
      <c r="X1050" t="s">
        <v>47</v>
      </c>
      <c r="Y1050" t="s">
        <v>6517</v>
      </c>
    </row>
    <row r="1051" spans="1:25" x14ac:dyDescent="0.25">
      <c r="A1051">
        <v>6723</v>
      </c>
      <c r="B1051" t="s">
        <v>6518</v>
      </c>
      <c r="C1051" t="s">
        <v>6519</v>
      </c>
      <c r="D1051">
        <v>4</v>
      </c>
      <c r="F1051" t="s">
        <v>6520</v>
      </c>
      <c r="G1051" t="e">
        <f>-caine</f>
        <v>#NAME?</v>
      </c>
      <c r="H1051" t="s">
        <v>79</v>
      </c>
      <c r="I1051" t="e">
        <f>-caine</f>
        <v>#NAME?</v>
      </c>
      <c r="K1051">
        <v>1948</v>
      </c>
      <c r="L1051" t="s">
        <v>6521</v>
      </c>
      <c r="M1051" t="s">
        <v>6522</v>
      </c>
      <c r="N1051" t="s">
        <v>5203</v>
      </c>
      <c r="O1051" t="s">
        <v>32</v>
      </c>
      <c r="P1051" t="s">
        <v>31</v>
      </c>
      <c r="Q1051" t="s">
        <v>27</v>
      </c>
      <c r="R1051" t="s">
        <v>35</v>
      </c>
      <c r="S1051" t="s">
        <v>27</v>
      </c>
      <c r="T1051" t="s">
        <v>31</v>
      </c>
      <c r="U1051" t="s">
        <v>31</v>
      </c>
      <c r="V1051" t="s">
        <v>31</v>
      </c>
      <c r="W1051" t="s">
        <v>27</v>
      </c>
      <c r="X1051" t="s">
        <v>47</v>
      </c>
      <c r="Y1051" t="s">
        <v>6523</v>
      </c>
    </row>
    <row r="1052" spans="1:25" x14ac:dyDescent="0.25">
      <c r="A1052">
        <v>1449453</v>
      </c>
      <c r="B1052" t="s">
        <v>6524</v>
      </c>
      <c r="C1052" t="s">
        <v>6525</v>
      </c>
      <c r="D1052">
        <v>4</v>
      </c>
      <c r="F1052" t="s">
        <v>6526</v>
      </c>
      <c r="L1052" t="s">
        <v>6527</v>
      </c>
      <c r="M1052" t="s">
        <v>6528</v>
      </c>
      <c r="N1052" t="s">
        <v>4098</v>
      </c>
      <c r="O1052" t="s">
        <v>36</v>
      </c>
      <c r="P1052" t="s">
        <v>27</v>
      </c>
      <c r="Q1052" t="s">
        <v>27</v>
      </c>
      <c r="R1052" t="s">
        <v>37</v>
      </c>
      <c r="S1052" t="s">
        <v>27</v>
      </c>
      <c r="T1052" t="s">
        <v>27</v>
      </c>
      <c r="U1052" t="s">
        <v>31</v>
      </c>
      <c r="V1052" t="s">
        <v>27</v>
      </c>
      <c r="W1052" t="s">
        <v>27</v>
      </c>
      <c r="X1052" t="s">
        <v>47</v>
      </c>
      <c r="Y1052" t="s">
        <v>6529</v>
      </c>
    </row>
    <row r="1053" spans="1:25" x14ac:dyDescent="0.25">
      <c r="A1053">
        <v>445395</v>
      </c>
      <c r="B1053" t="s">
        <v>6530</v>
      </c>
      <c r="C1053" t="s">
        <v>6531</v>
      </c>
      <c r="D1053">
        <v>4</v>
      </c>
      <c r="F1053" t="s">
        <v>6532</v>
      </c>
      <c r="G1053" t="s">
        <v>416</v>
      </c>
      <c r="H1053" t="s">
        <v>417</v>
      </c>
      <c r="I1053" t="s">
        <v>416</v>
      </c>
      <c r="K1053">
        <v>1960</v>
      </c>
      <c r="L1053" t="s">
        <v>6533</v>
      </c>
      <c r="M1053" t="s">
        <v>6534</v>
      </c>
      <c r="N1053" t="s">
        <v>6535</v>
      </c>
      <c r="O1053" t="s">
        <v>32</v>
      </c>
      <c r="P1053" t="s">
        <v>31</v>
      </c>
      <c r="Q1053" t="s">
        <v>27</v>
      </c>
      <c r="R1053" t="s">
        <v>33</v>
      </c>
      <c r="S1053" t="s">
        <v>27</v>
      </c>
      <c r="T1053" t="s">
        <v>31</v>
      </c>
      <c r="U1053" t="s">
        <v>31</v>
      </c>
      <c r="V1053" t="s">
        <v>31</v>
      </c>
      <c r="W1053" t="s">
        <v>27</v>
      </c>
      <c r="X1053" t="s">
        <v>47</v>
      </c>
      <c r="Y1053" t="s">
        <v>6536</v>
      </c>
    </row>
    <row r="1054" spans="1:25" x14ac:dyDescent="0.25">
      <c r="A1054">
        <v>674829</v>
      </c>
      <c r="B1054" t="s">
        <v>6537</v>
      </c>
      <c r="C1054" t="s">
        <v>6538</v>
      </c>
      <c r="D1054">
        <v>4</v>
      </c>
      <c r="E1054" t="s">
        <v>6539</v>
      </c>
      <c r="F1054" t="s">
        <v>5373</v>
      </c>
      <c r="G1054" t="e">
        <f>-olone</f>
        <v>#NAME?</v>
      </c>
      <c r="H1054" t="s">
        <v>143</v>
      </c>
      <c r="I1054" t="e">
        <f>-olone</f>
        <v>#NAME?</v>
      </c>
      <c r="J1054">
        <v>1964</v>
      </c>
      <c r="K1054">
        <v>1969</v>
      </c>
      <c r="L1054" t="s">
        <v>6540</v>
      </c>
      <c r="M1054" t="s">
        <v>6541</v>
      </c>
      <c r="N1054" t="s">
        <v>895</v>
      </c>
      <c r="O1054" t="s">
        <v>26</v>
      </c>
      <c r="P1054" t="s">
        <v>27</v>
      </c>
      <c r="Q1054" t="s">
        <v>27</v>
      </c>
      <c r="R1054" t="s">
        <v>28</v>
      </c>
      <c r="S1054" t="s">
        <v>31</v>
      </c>
      <c r="T1054" t="s">
        <v>27</v>
      </c>
      <c r="U1054" t="s">
        <v>31</v>
      </c>
      <c r="V1054" t="s">
        <v>27</v>
      </c>
      <c r="W1054" t="s">
        <v>27</v>
      </c>
      <c r="X1054" t="s">
        <v>47</v>
      </c>
      <c r="Y1054" t="s">
        <v>6542</v>
      </c>
    </row>
    <row r="1055" spans="1:25" x14ac:dyDescent="0.25">
      <c r="A1055">
        <v>696227</v>
      </c>
      <c r="B1055" t="s">
        <v>6543</v>
      </c>
      <c r="C1055" t="s">
        <v>6544</v>
      </c>
      <c r="D1055">
        <v>4</v>
      </c>
      <c r="F1055" t="s">
        <v>1617</v>
      </c>
      <c r="J1055">
        <v>1978</v>
      </c>
      <c r="L1055" t="s">
        <v>6545</v>
      </c>
      <c r="M1055" t="s">
        <v>6546</v>
      </c>
      <c r="N1055" t="s">
        <v>293</v>
      </c>
      <c r="O1055" t="s">
        <v>36</v>
      </c>
      <c r="P1055" t="s">
        <v>27</v>
      </c>
      <c r="Q1055" t="s">
        <v>27</v>
      </c>
      <c r="R1055" t="s">
        <v>35</v>
      </c>
      <c r="S1055" t="s">
        <v>27</v>
      </c>
      <c r="T1055" t="s">
        <v>27</v>
      </c>
      <c r="U1055" t="s">
        <v>27</v>
      </c>
      <c r="V1055" t="s">
        <v>31</v>
      </c>
      <c r="W1055" t="s">
        <v>27</v>
      </c>
      <c r="X1055" t="s">
        <v>172</v>
      </c>
      <c r="Y1055" t="s">
        <v>6547</v>
      </c>
    </row>
    <row r="1056" spans="1:25" x14ac:dyDescent="0.25">
      <c r="A1056">
        <v>223819</v>
      </c>
      <c r="B1056" t="s">
        <v>6548</v>
      </c>
      <c r="C1056" t="s">
        <v>6549</v>
      </c>
      <c r="D1056">
        <v>4</v>
      </c>
      <c r="E1056" t="s">
        <v>6550</v>
      </c>
      <c r="F1056" t="s">
        <v>748</v>
      </c>
      <c r="G1056" t="e">
        <f>-conazole</f>
        <v>#NAME?</v>
      </c>
      <c r="H1056" t="s">
        <v>205</v>
      </c>
      <c r="I1056" t="e">
        <f>-conazole</f>
        <v>#NAME?</v>
      </c>
      <c r="J1056">
        <v>1977</v>
      </c>
      <c r="K1056">
        <v>1985</v>
      </c>
      <c r="L1056" t="s">
        <v>6551</v>
      </c>
      <c r="M1056" t="s">
        <v>6552</v>
      </c>
      <c r="N1056" t="s">
        <v>64</v>
      </c>
      <c r="O1056" t="s">
        <v>32</v>
      </c>
      <c r="P1056" t="s">
        <v>27</v>
      </c>
      <c r="Q1056" t="s">
        <v>27</v>
      </c>
      <c r="R1056" t="s">
        <v>33</v>
      </c>
      <c r="S1056" t="s">
        <v>27</v>
      </c>
      <c r="T1056" t="s">
        <v>27</v>
      </c>
      <c r="U1056" t="s">
        <v>27</v>
      </c>
      <c r="V1056" t="s">
        <v>31</v>
      </c>
      <c r="W1056" t="s">
        <v>27</v>
      </c>
      <c r="X1056" t="s">
        <v>47</v>
      </c>
      <c r="Y1056" t="s">
        <v>6553</v>
      </c>
    </row>
    <row r="1057" spans="1:25" x14ac:dyDescent="0.25">
      <c r="A1057">
        <v>1153495</v>
      </c>
      <c r="B1057" t="s">
        <v>6554</v>
      </c>
      <c r="C1057" t="s">
        <v>6555</v>
      </c>
      <c r="D1057">
        <v>4</v>
      </c>
      <c r="E1057" t="s">
        <v>6556</v>
      </c>
      <c r="F1057" t="s">
        <v>6196</v>
      </c>
      <c r="G1057" t="e">
        <f>-mab</f>
        <v>#NAME?</v>
      </c>
      <c r="H1057" t="s">
        <v>98</v>
      </c>
      <c r="I1057" t="e">
        <f>-mab</f>
        <v>#NAME?</v>
      </c>
      <c r="J1057">
        <v>2005</v>
      </c>
      <c r="K1057">
        <v>2011</v>
      </c>
      <c r="L1057" t="s">
        <v>6557</v>
      </c>
      <c r="M1057" t="s">
        <v>6558</v>
      </c>
      <c r="O1057" t="s">
        <v>99</v>
      </c>
      <c r="P1057" t="s">
        <v>27</v>
      </c>
      <c r="Q1057" t="s">
        <v>27</v>
      </c>
      <c r="R1057" t="s">
        <v>28</v>
      </c>
      <c r="S1057" t="s">
        <v>27</v>
      </c>
      <c r="T1057" t="s">
        <v>27</v>
      </c>
      <c r="U1057" t="s">
        <v>31</v>
      </c>
      <c r="V1057" t="s">
        <v>27</v>
      </c>
      <c r="W1057" t="s">
        <v>31</v>
      </c>
      <c r="X1057" t="s">
        <v>47</v>
      </c>
    </row>
    <row r="1058" spans="1:25" x14ac:dyDescent="0.25">
      <c r="A1058">
        <v>675154</v>
      </c>
      <c r="B1058" t="s">
        <v>6559</v>
      </c>
      <c r="C1058" t="s">
        <v>6560</v>
      </c>
      <c r="D1058">
        <v>4</v>
      </c>
      <c r="F1058" t="s">
        <v>6561</v>
      </c>
      <c r="G1058" t="s">
        <v>416</v>
      </c>
      <c r="H1058" t="s">
        <v>417</v>
      </c>
      <c r="I1058" t="s">
        <v>416</v>
      </c>
      <c r="K1058">
        <v>1954</v>
      </c>
      <c r="L1058" t="s">
        <v>6562</v>
      </c>
      <c r="M1058" t="s">
        <v>6563</v>
      </c>
      <c r="N1058" t="s">
        <v>1803</v>
      </c>
      <c r="O1058" t="s">
        <v>32</v>
      </c>
      <c r="P1058" t="s">
        <v>31</v>
      </c>
      <c r="Q1058" t="s">
        <v>27</v>
      </c>
      <c r="R1058" t="s">
        <v>28</v>
      </c>
      <c r="S1058" t="s">
        <v>27</v>
      </c>
      <c r="T1058" t="s">
        <v>31</v>
      </c>
      <c r="U1058" t="s">
        <v>31</v>
      </c>
      <c r="V1058" t="s">
        <v>27</v>
      </c>
      <c r="W1058" t="s">
        <v>27</v>
      </c>
      <c r="X1058" t="s">
        <v>47</v>
      </c>
      <c r="Y1058" t="s">
        <v>6564</v>
      </c>
    </row>
    <row r="1059" spans="1:25" x14ac:dyDescent="0.25">
      <c r="A1059">
        <v>26722</v>
      </c>
      <c r="B1059" t="s">
        <v>6565</v>
      </c>
      <c r="C1059" t="s">
        <v>6566</v>
      </c>
      <c r="D1059">
        <v>4</v>
      </c>
      <c r="E1059" t="s">
        <v>6567</v>
      </c>
      <c r="F1059" t="s">
        <v>6568</v>
      </c>
      <c r="J1059">
        <v>1981</v>
      </c>
      <c r="K1059">
        <v>1988</v>
      </c>
      <c r="L1059" t="s">
        <v>6569</v>
      </c>
      <c r="M1059" t="s">
        <v>6570</v>
      </c>
      <c r="N1059" t="s">
        <v>64</v>
      </c>
      <c r="O1059" t="s">
        <v>32</v>
      </c>
      <c r="P1059" t="s">
        <v>31</v>
      </c>
      <c r="Q1059" t="s">
        <v>27</v>
      </c>
      <c r="R1059" t="s">
        <v>35</v>
      </c>
      <c r="S1059" t="s">
        <v>27</v>
      </c>
      <c r="T1059" t="s">
        <v>27</v>
      </c>
      <c r="U1059" t="s">
        <v>27</v>
      </c>
      <c r="V1059" t="s">
        <v>31</v>
      </c>
      <c r="W1059" t="s">
        <v>27</v>
      </c>
      <c r="X1059" t="s">
        <v>47</v>
      </c>
      <c r="Y1059" t="s">
        <v>6571</v>
      </c>
    </row>
    <row r="1060" spans="1:25" x14ac:dyDescent="0.25">
      <c r="A1060">
        <v>675180</v>
      </c>
      <c r="B1060" t="s">
        <v>6572</v>
      </c>
      <c r="C1060" t="s">
        <v>6573</v>
      </c>
      <c r="D1060">
        <v>4</v>
      </c>
      <c r="F1060" t="s">
        <v>551</v>
      </c>
      <c r="G1060" t="e">
        <f>-ium</f>
        <v>#NAME?</v>
      </c>
      <c r="H1060" t="s">
        <v>67</v>
      </c>
      <c r="I1060" t="e">
        <f>-ium</f>
        <v>#NAME?</v>
      </c>
      <c r="K1060">
        <v>1959</v>
      </c>
      <c r="L1060" t="s">
        <v>6574</v>
      </c>
      <c r="M1060" t="s">
        <v>6575</v>
      </c>
      <c r="N1060" t="s">
        <v>728</v>
      </c>
      <c r="O1060" t="s">
        <v>32</v>
      </c>
      <c r="P1060" t="s">
        <v>27</v>
      </c>
      <c r="Q1060" t="s">
        <v>27</v>
      </c>
      <c r="R1060" t="s">
        <v>35</v>
      </c>
      <c r="S1060" t="s">
        <v>27</v>
      </c>
      <c r="T1060" t="s">
        <v>27</v>
      </c>
      <c r="U1060" t="s">
        <v>27</v>
      </c>
      <c r="V1060" t="s">
        <v>31</v>
      </c>
      <c r="W1060" t="s">
        <v>27</v>
      </c>
      <c r="X1060" t="s">
        <v>172</v>
      </c>
      <c r="Y1060" t="s">
        <v>6576</v>
      </c>
    </row>
    <row r="1061" spans="1:25" x14ac:dyDescent="0.25">
      <c r="A1061">
        <v>81683</v>
      </c>
      <c r="B1061" t="s">
        <v>6577</v>
      </c>
      <c r="C1061" t="s">
        <v>6578</v>
      </c>
      <c r="D1061">
        <v>4</v>
      </c>
      <c r="E1061" t="s">
        <v>6579</v>
      </c>
      <c r="F1061" t="s">
        <v>146</v>
      </c>
      <c r="J1061">
        <v>1995</v>
      </c>
      <c r="K1061">
        <v>1996</v>
      </c>
      <c r="L1061" t="s">
        <v>6580</v>
      </c>
      <c r="M1061" t="s">
        <v>6581</v>
      </c>
      <c r="N1061" t="s">
        <v>355</v>
      </c>
      <c r="O1061" t="s">
        <v>32</v>
      </c>
      <c r="P1061" t="s">
        <v>27</v>
      </c>
      <c r="Q1061" t="s">
        <v>27</v>
      </c>
      <c r="R1061" t="s">
        <v>33</v>
      </c>
      <c r="S1061" t="s">
        <v>27</v>
      </c>
      <c r="T1061" t="s">
        <v>31</v>
      </c>
      <c r="U1061" t="s">
        <v>27</v>
      </c>
      <c r="V1061" t="s">
        <v>27</v>
      </c>
      <c r="W1061" t="s">
        <v>27</v>
      </c>
      <c r="X1061" t="s">
        <v>580</v>
      </c>
      <c r="Y1061" t="s">
        <v>6582</v>
      </c>
    </row>
    <row r="1062" spans="1:25" x14ac:dyDescent="0.25">
      <c r="A1062">
        <v>1380151</v>
      </c>
      <c r="B1062" t="s">
        <v>6584</v>
      </c>
      <c r="C1062" t="s">
        <v>6585</v>
      </c>
      <c r="D1062">
        <v>4</v>
      </c>
      <c r="E1062" t="s">
        <v>6586</v>
      </c>
      <c r="F1062" t="s">
        <v>6587</v>
      </c>
      <c r="G1062" t="e">
        <f>-ase</f>
        <v>#NAME?</v>
      </c>
      <c r="H1062" t="s">
        <v>838</v>
      </c>
      <c r="I1062" t="s">
        <v>839</v>
      </c>
      <c r="J1062">
        <v>1997</v>
      </c>
      <c r="K1062">
        <v>1996</v>
      </c>
      <c r="L1062" t="s">
        <v>6588</v>
      </c>
      <c r="M1062" t="s">
        <v>6589</v>
      </c>
      <c r="N1062" t="s">
        <v>6590</v>
      </c>
      <c r="O1062" t="s">
        <v>621</v>
      </c>
      <c r="P1062" t="s">
        <v>27</v>
      </c>
      <c r="Q1062" t="s">
        <v>27</v>
      </c>
      <c r="R1062" t="s">
        <v>28</v>
      </c>
      <c r="S1062" t="s">
        <v>27</v>
      </c>
      <c r="T1062" t="s">
        <v>27</v>
      </c>
      <c r="U1062" t="s">
        <v>31</v>
      </c>
      <c r="V1062" t="s">
        <v>27</v>
      </c>
      <c r="W1062" t="s">
        <v>27</v>
      </c>
      <c r="X1062" t="s">
        <v>47</v>
      </c>
    </row>
    <row r="1063" spans="1:25" x14ac:dyDescent="0.25">
      <c r="A1063">
        <v>38833</v>
      </c>
      <c r="B1063" t="s">
        <v>6591</v>
      </c>
      <c r="C1063" t="s">
        <v>6592</v>
      </c>
      <c r="D1063">
        <v>4</v>
      </c>
      <c r="E1063" t="s">
        <v>6593</v>
      </c>
      <c r="F1063" t="s">
        <v>3181</v>
      </c>
      <c r="J1063">
        <v>1966</v>
      </c>
      <c r="K1063">
        <v>1970</v>
      </c>
      <c r="L1063" t="s">
        <v>6594</v>
      </c>
      <c r="M1063" t="s">
        <v>6595</v>
      </c>
      <c r="N1063" t="s">
        <v>399</v>
      </c>
      <c r="O1063" t="s">
        <v>32</v>
      </c>
      <c r="P1063" t="s">
        <v>31</v>
      </c>
      <c r="Q1063" t="s">
        <v>27</v>
      </c>
      <c r="R1063" t="s">
        <v>33</v>
      </c>
      <c r="S1063" t="s">
        <v>27</v>
      </c>
      <c r="T1063" t="s">
        <v>27</v>
      </c>
      <c r="U1063" t="s">
        <v>31</v>
      </c>
      <c r="V1063" t="s">
        <v>27</v>
      </c>
      <c r="W1063" t="s">
        <v>31</v>
      </c>
      <c r="X1063" t="s">
        <v>47</v>
      </c>
      <c r="Y1063" t="s">
        <v>6596</v>
      </c>
    </row>
    <row r="1064" spans="1:25" x14ac:dyDescent="0.25">
      <c r="A1064">
        <v>6914</v>
      </c>
      <c r="B1064" t="s">
        <v>6597</v>
      </c>
      <c r="C1064" t="s">
        <v>6598</v>
      </c>
      <c r="D1064">
        <v>4</v>
      </c>
      <c r="E1064" t="s">
        <v>6599</v>
      </c>
      <c r="F1064" t="s">
        <v>266</v>
      </c>
      <c r="G1064" t="e">
        <f ca="1">-ifen(e)</f>
        <v>#NAME?</v>
      </c>
      <c r="H1064" t="s">
        <v>962</v>
      </c>
      <c r="I1064" t="e">
        <f ca="1">-ifen(e)</f>
        <v>#NAME?</v>
      </c>
      <c r="J1064">
        <v>1988</v>
      </c>
      <c r="K1064">
        <v>1997</v>
      </c>
      <c r="L1064" t="s">
        <v>6600</v>
      </c>
      <c r="M1064" t="s">
        <v>6601</v>
      </c>
      <c r="N1064" t="s">
        <v>963</v>
      </c>
      <c r="O1064" t="s">
        <v>32</v>
      </c>
      <c r="P1064" t="s">
        <v>27</v>
      </c>
      <c r="Q1064" t="s">
        <v>27</v>
      </c>
      <c r="R1064" t="s">
        <v>35</v>
      </c>
      <c r="S1064" t="s">
        <v>27</v>
      </c>
      <c r="T1064" t="s">
        <v>31</v>
      </c>
      <c r="U1064" t="s">
        <v>27</v>
      </c>
      <c r="V1064" t="s">
        <v>27</v>
      </c>
      <c r="W1064" t="s">
        <v>31</v>
      </c>
      <c r="X1064" t="s">
        <v>47</v>
      </c>
      <c r="Y1064" t="s">
        <v>6602</v>
      </c>
    </row>
    <row r="1065" spans="1:25" x14ac:dyDescent="0.25">
      <c r="A1065">
        <v>150882</v>
      </c>
      <c r="B1065" t="s">
        <v>6603</v>
      </c>
      <c r="C1065" t="s">
        <v>6604</v>
      </c>
      <c r="D1065">
        <v>4</v>
      </c>
      <c r="E1065" t="s">
        <v>6605</v>
      </c>
      <c r="F1065" t="s">
        <v>6606</v>
      </c>
      <c r="G1065" t="e">
        <f>-caine</f>
        <v>#NAME?</v>
      </c>
      <c r="H1065" t="s">
        <v>79</v>
      </c>
      <c r="I1065" t="e">
        <f>-caine</f>
        <v>#NAME?</v>
      </c>
      <c r="J1065">
        <v>1967</v>
      </c>
      <c r="K1065">
        <v>1972</v>
      </c>
      <c r="L1065" t="s">
        <v>6607</v>
      </c>
      <c r="M1065" t="s">
        <v>6608</v>
      </c>
      <c r="N1065" t="s">
        <v>400</v>
      </c>
      <c r="O1065" t="s">
        <v>32</v>
      </c>
      <c r="P1065" t="s">
        <v>31</v>
      </c>
      <c r="Q1065" t="s">
        <v>27</v>
      </c>
      <c r="R1065" t="s">
        <v>33</v>
      </c>
      <c r="S1065" t="s">
        <v>27</v>
      </c>
      <c r="T1065" t="s">
        <v>27</v>
      </c>
      <c r="U1065" t="s">
        <v>31</v>
      </c>
      <c r="V1065" t="s">
        <v>27</v>
      </c>
      <c r="W1065" t="s">
        <v>31</v>
      </c>
      <c r="X1065" t="s">
        <v>47</v>
      </c>
      <c r="Y1065" t="s">
        <v>6609</v>
      </c>
    </row>
    <row r="1066" spans="1:25" x14ac:dyDescent="0.25">
      <c r="A1066">
        <v>250297</v>
      </c>
      <c r="B1066" t="s">
        <v>6610</v>
      </c>
      <c r="C1066" t="s">
        <v>6611</v>
      </c>
      <c r="D1066">
        <v>4</v>
      </c>
      <c r="E1066" t="s">
        <v>6612</v>
      </c>
      <c r="F1066" t="s">
        <v>6613</v>
      </c>
      <c r="G1066" t="e">
        <f>-triptan</f>
        <v>#NAME?</v>
      </c>
      <c r="H1066" t="s">
        <v>2116</v>
      </c>
      <c r="I1066" t="e">
        <f>-triptan</f>
        <v>#NAME?</v>
      </c>
      <c r="J1066">
        <v>1993</v>
      </c>
      <c r="K1066">
        <v>1998</v>
      </c>
      <c r="L1066" t="s">
        <v>6614</v>
      </c>
      <c r="M1066" t="s">
        <v>6615</v>
      </c>
      <c r="N1066" t="s">
        <v>2117</v>
      </c>
      <c r="O1066" t="s">
        <v>32</v>
      </c>
      <c r="P1066" t="s">
        <v>31</v>
      </c>
      <c r="Q1066" t="s">
        <v>27</v>
      </c>
      <c r="R1066" t="s">
        <v>35</v>
      </c>
      <c r="S1066" t="s">
        <v>27</v>
      </c>
      <c r="T1066" t="s">
        <v>31</v>
      </c>
      <c r="U1066" t="s">
        <v>27</v>
      </c>
      <c r="V1066" t="s">
        <v>27</v>
      </c>
      <c r="W1066" t="s">
        <v>27</v>
      </c>
      <c r="X1066" t="s">
        <v>47</v>
      </c>
      <c r="Y1066" t="s">
        <v>6616</v>
      </c>
    </row>
    <row r="1067" spans="1:25" x14ac:dyDescent="0.25">
      <c r="A1067">
        <v>16581</v>
      </c>
      <c r="B1067" t="s">
        <v>6617</v>
      </c>
      <c r="C1067" t="s">
        <v>6618</v>
      </c>
      <c r="D1067">
        <v>4</v>
      </c>
      <c r="F1067" t="s">
        <v>6619</v>
      </c>
      <c r="G1067" t="e">
        <f>-caine</f>
        <v>#NAME?</v>
      </c>
      <c r="H1067" t="s">
        <v>79</v>
      </c>
      <c r="I1067" t="e">
        <f>-caine</f>
        <v>#NAME?</v>
      </c>
      <c r="K1067">
        <v>1954</v>
      </c>
      <c r="L1067" t="s">
        <v>6620</v>
      </c>
      <c r="M1067" t="s">
        <v>6621</v>
      </c>
      <c r="N1067" t="s">
        <v>400</v>
      </c>
      <c r="O1067" t="s">
        <v>32</v>
      </c>
      <c r="P1067" t="s">
        <v>31</v>
      </c>
      <c r="Q1067" t="s">
        <v>27</v>
      </c>
      <c r="R1067" t="s">
        <v>35</v>
      </c>
      <c r="S1067" t="s">
        <v>31</v>
      </c>
      <c r="T1067" t="s">
        <v>27</v>
      </c>
      <c r="U1067" t="s">
        <v>31</v>
      </c>
      <c r="V1067" t="s">
        <v>27</v>
      </c>
      <c r="W1067" t="s">
        <v>27</v>
      </c>
      <c r="X1067" t="s">
        <v>172</v>
      </c>
      <c r="Y1067" t="s">
        <v>6622</v>
      </c>
    </row>
    <row r="1068" spans="1:25" x14ac:dyDescent="0.25">
      <c r="A1068">
        <v>10358</v>
      </c>
      <c r="B1068" t="s">
        <v>6623</v>
      </c>
      <c r="C1068" t="s">
        <v>6624</v>
      </c>
      <c r="D1068">
        <v>4</v>
      </c>
      <c r="F1068" t="s">
        <v>6625</v>
      </c>
      <c r="K1068">
        <v>1950</v>
      </c>
      <c r="L1068" t="s">
        <v>6626</v>
      </c>
      <c r="M1068" t="s">
        <v>6627</v>
      </c>
      <c r="N1068" t="s">
        <v>355</v>
      </c>
      <c r="O1068" t="s">
        <v>32</v>
      </c>
      <c r="P1068" t="s">
        <v>31</v>
      </c>
      <c r="Q1068" t="s">
        <v>27</v>
      </c>
      <c r="R1068" t="s">
        <v>33</v>
      </c>
      <c r="S1068" t="s">
        <v>27</v>
      </c>
      <c r="T1068" t="s">
        <v>31</v>
      </c>
      <c r="U1068" t="s">
        <v>31</v>
      </c>
      <c r="V1068" t="s">
        <v>27</v>
      </c>
      <c r="W1068" t="s">
        <v>27</v>
      </c>
      <c r="X1068" t="s">
        <v>580</v>
      </c>
      <c r="Y1068" t="s">
        <v>6628</v>
      </c>
    </row>
    <row r="1069" spans="1:25" x14ac:dyDescent="0.25">
      <c r="A1069">
        <v>674630</v>
      </c>
      <c r="B1069" t="s">
        <v>6629</v>
      </c>
      <c r="C1069" t="s">
        <v>6630</v>
      </c>
      <c r="D1069">
        <v>4</v>
      </c>
      <c r="F1069" t="s">
        <v>3540</v>
      </c>
      <c r="K1069">
        <v>1986</v>
      </c>
      <c r="L1069" t="s">
        <v>6631</v>
      </c>
      <c r="M1069" t="s">
        <v>6632</v>
      </c>
      <c r="N1069" t="s">
        <v>6633</v>
      </c>
      <c r="O1069" t="s">
        <v>36</v>
      </c>
      <c r="P1069" t="s">
        <v>27</v>
      </c>
      <c r="Q1069" t="s">
        <v>27</v>
      </c>
      <c r="R1069" t="s">
        <v>37</v>
      </c>
      <c r="S1069" t="s">
        <v>27</v>
      </c>
      <c r="T1069" t="s">
        <v>27</v>
      </c>
      <c r="U1069" t="s">
        <v>31</v>
      </c>
      <c r="V1069" t="s">
        <v>27</v>
      </c>
      <c r="W1069" t="s">
        <v>27</v>
      </c>
      <c r="X1069" t="s">
        <v>47</v>
      </c>
      <c r="Y1069" t="s">
        <v>6634</v>
      </c>
    </row>
    <row r="1070" spans="1:25" x14ac:dyDescent="0.25">
      <c r="A1070">
        <v>2484</v>
      </c>
      <c r="B1070" t="s">
        <v>6635</v>
      </c>
      <c r="C1070" t="s">
        <v>6636</v>
      </c>
      <c r="D1070">
        <v>4</v>
      </c>
      <c r="E1070" t="s">
        <v>6637</v>
      </c>
      <c r="F1070" t="s">
        <v>691</v>
      </c>
      <c r="J1070">
        <v>1966</v>
      </c>
      <c r="K1070">
        <v>1971</v>
      </c>
      <c r="L1070" t="s">
        <v>6638</v>
      </c>
      <c r="M1070" t="s">
        <v>6639</v>
      </c>
      <c r="N1070" t="s">
        <v>84</v>
      </c>
      <c r="O1070" t="s">
        <v>32</v>
      </c>
      <c r="P1070" t="s">
        <v>31</v>
      </c>
      <c r="Q1070" t="s">
        <v>27</v>
      </c>
      <c r="R1070" t="s">
        <v>35</v>
      </c>
      <c r="S1070" t="s">
        <v>27</v>
      </c>
      <c r="T1070" t="s">
        <v>31</v>
      </c>
      <c r="U1070" t="s">
        <v>31</v>
      </c>
      <c r="V1070" t="s">
        <v>31</v>
      </c>
      <c r="W1070" t="s">
        <v>27</v>
      </c>
      <c r="X1070" t="s">
        <v>172</v>
      </c>
      <c r="Y1070" t="s">
        <v>6640</v>
      </c>
    </row>
    <row r="1071" spans="1:25" x14ac:dyDescent="0.25">
      <c r="A1071">
        <v>92412</v>
      </c>
      <c r="B1071" t="s">
        <v>6641</v>
      </c>
      <c r="C1071" t="s">
        <v>6642</v>
      </c>
      <c r="D1071">
        <v>4</v>
      </c>
      <c r="E1071" t="s">
        <v>6643</v>
      </c>
      <c r="F1071" t="s">
        <v>6644</v>
      </c>
      <c r="J1071">
        <v>1997</v>
      </c>
      <c r="K1071">
        <v>1999</v>
      </c>
      <c r="L1071" t="s">
        <v>6645</v>
      </c>
      <c r="M1071" t="s">
        <v>6646</v>
      </c>
      <c r="N1071" t="s">
        <v>6647</v>
      </c>
      <c r="O1071" t="s">
        <v>32</v>
      </c>
      <c r="P1071" t="s">
        <v>31</v>
      </c>
      <c r="Q1071" t="s">
        <v>27</v>
      </c>
      <c r="R1071" t="s">
        <v>35</v>
      </c>
      <c r="S1071" t="s">
        <v>27</v>
      </c>
      <c r="T1071" t="s">
        <v>31</v>
      </c>
      <c r="U1071" t="s">
        <v>27</v>
      </c>
      <c r="V1071" t="s">
        <v>27</v>
      </c>
      <c r="W1071" t="s">
        <v>27</v>
      </c>
      <c r="X1071" t="s">
        <v>47</v>
      </c>
      <c r="Y1071" t="s">
        <v>6648</v>
      </c>
    </row>
    <row r="1072" spans="1:25" x14ac:dyDescent="0.25">
      <c r="A1072">
        <v>13590</v>
      </c>
      <c r="B1072" t="s">
        <v>6649</v>
      </c>
      <c r="C1072" t="s">
        <v>6650</v>
      </c>
      <c r="D1072">
        <v>4</v>
      </c>
      <c r="E1072" t="s">
        <v>6651</v>
      </c>
      <c r="F1072" t="s">
        <v>6652</v>
      </c>
      <c r="G1072" t="e">
        <f>-mycin</f>
        <v>#NAME?</v>
      </c>
      <c r="H1072" t="s">
        <v>25</v>
      </c>
      <c r="I1072" t="e">
        <f>-mycin</f>
        <v>#NAME?</v>
      </c>
      <c r="J1072">
        <v>1972</v>
      </c>
      <c r="K1072">
        <v>1981</v>
      </c>
      <c r="L1072" t="s">
        <v>6653</v>
      </c>
      <c r="M1072" t="s">
        <v>6654</v>
      </c>
      <c r="N1072" t="s">
        <v>167</v>
      </c>
      <c r="O1072" t="s">
        <v>26</v>
      </c>
      <c r="P1072" t="s">
        <v>31</v>
      </c>
      <c r="Q1072" t="s">
        <v>27</v>
      </c>
      <c r="R1072" t="s">
        <v>28</v>
      </c>
      <c r="S1072" t="s">
        <v>27</v>
      </c>
      <c r="T1072" t="s">
        <v>27</v>
      </c>
      <c r="U1072" t="s">
        <v>31</v>
      </c>
      <c r="V1072" t="s">
        <v>31</v>
      </c>
      <c r="W1072" t="s">
        <v>31</v>
      </c>
      <c r="X1072" t="s">
        <v>47</v>
      </c>
      <c r="Y1072" t="s">
        <v>6655</v>
      </c>
    </row>
    <row r="1073" spans="1:25" x14ac:dyDescent="0.25">
      <c r="A1073">
        <v>675085</v>
      </c>
      <c r="B1073" t="s">
        <v>6656</v>
      </c>
      <c r="C1073" t="s">
        <v>6657</v>
      </c>
      <c r="D1073">
        <v>4</v>
      </c>
      <c r="E1073" t="s">
        <v>6658</v>
      </c>
      <c r="F1073" t="s">
        <v>6659</v>
      </c>
      <c r="G1073" t="s">
        <v>59</v>
      </c>
      <c r="H1073" t="s">
        <v>60</v>
      </c>
      <c r="I1073" t="s">
        <v>59</v>
      </c>
      <c r="J1073">
        <v>2002</v>
      </c>
      <c r="K1073">
        <v>2006</v>
      </c>
      <c r="L1073" t="s">
        <v>6660</v>
      </c>
      <c r="M1073" t="s">
        <v>6661</v>
      </c>
      <c r="O1073" t="s">
        <v>26</v>
      </c>
      <c r="P1073" t="s">
        <v>31</v>
      </c>
      <c r="Q1073" t="s">
        <v>27</v>
      </c>
      <c r="R1073" t="s">
        <v>28</v>
      </c>
      <c r="S1073" t="s">
        <v>27</v>
      </c>
      <c r="T1073" t="s">
        <v>31</v>
      </c>
      <c r="U1073" t="s">
        <v>27</v>
      </c>
      <c r="V1073" t="s">
        <v>27</v>
      </c>
      <c r="W1073" t="s">
        <v>27</v>
      </c>
      <c r="X1073" t="s">
        <v>47</v>
      </c>
      <c r="Y1073" t="s">
        <v>6662</v>
      </c>
    </row>
    <row r="1074" spans="1:25" x14ac:dyDescent="0.25">
      <c r="A1074">
        <v>27638</v>
      </c>
      <c r="B1074" t="s">
        <v>6663</v>
      </c>
      <c r="C1074" t="s">
        <v>6664</v>
      </c>
      <c r="D1074">
        <v>4</v>
      </c>
      <c r="E1074" t="s">
        <v>6665</v>
      </c>
      <c r="F1074" t="s">
        <v>6666</v>
      </c>
      <c r="G1074" t="e">
        <f>-fentanil</f>
        <v>#NAME?</v>
      </c>
      <c r="H1074" t="s">
        <v>905</v>
      </c>
      <c r="I1074" t="e">
        <f>-fentanil</f>
        <v>#NAME?</v>
      </c>
      <c r="J1074">
        <v>1976</v>
      </c>
      <c r="K1074">
        <v>1984</v>
      </c>
      <c r="L1074" t="s">
        <v>6667</v>
      </c>
      <c r="M1074" t="s">
        <v>6668</v>
      </c>
      <c r="N1074" t="s">
        <v>6669</v>
      </c>
      <c r="O1074" t="s">
        <v>32</v>
      </c>
      <c r="P1074" t="s">
        <v>31</v>
      </c>
      <c r="Q1074" t="s">
        <v>27</v>
      </c>
      <c r="R1074" t="s">
        <v>35</v>
      </c>
      <c r="S1074" t="s">
        <v>27</v>
      </c>
      <c r="T1074" t="s">
        <v>27</v>
      </c>
      <c r="U1074" t="s">
        <v>31</v>
      </c>
      <c r="V1074" t="s">
        <v>27</v>
      </c>
      <c r="W1074" t="s">
        <v>27</v>
      </c>
      <c r="X1074" t="s">
        <v>47</v>
      </c>
      <c r="Y1074" t="s">
        <v>6670</v>
      </c>
    </row>
    <row r="1075" spans="1:25" x14ac:dyDescent="0.25">
      <c r="A1075">
        <v>46727</v>
      </c>
      <c r="B1075" t="s">
        <v>6671</v>
      </c>
      <c r="C1075" t="s">
        <v>6672</v>
      </c>
      <c r="D1075">
        <v>4</v>
      </c>
      <c r="E1075" t="s">
        <v>6673</v>
      </c>
      <c r="F1075" t="s">
        <v>371</v>
      </c>
      <c r="G1075" t="e">
        <f>-glinide</f>
        <v>#NAME?</v>
      </c>
      <c r="H1075" t="s">
        <v>6674</v>
      </c>
      <c r="I1075" t="e">
        <f>-glinide</f>
        <v>#NAME?</v>
      </c>
      <c r="J1075">
        <v>2000</v>
      </c>
      <c r="K1075">
        <v>2000</v>
      </c>
      <c r="L1075" t="s">
        <v>6675</v>
      </c>
      <c r="M1075" t="s">
        <v>6676</v>
      </c>
      <c r="O1075" t="s">
        <v>32</v>
      </c>
      <c r="P1075" t="s">
        <v>31</v>
      </c>
      <c r="Q1075" t="s">
        <v>27</v>
      </c>
      <c r="R1075" t="s">
        <v>28</v>
      </c>
      <c r="S1075" t="s">
        <v>27</v>
      </c>
      <c r="T1075" t="s">
        <v>31</v>
      </c>
      <c r="U1075" t="s">
        <v>27</v>
      </c>
      <c r="V1075" t="s">
        <v>27</v>
      </c>
      <c r="W1075" t="s">
        <v>27</v>
      </c>
      <c r="X1075" t="s">
        <v>47</v>
      </c>
      <c r="Y1075" t="s">
        <v>6677</v>
      </c>
    </row>
    <row r="1076" spans="1:25" x14ac:dyDescent="0.25">
      <c r="A1076">
        <v>453579</v>
      </c>
      <c r="B1076" t="s">
        <v>6679</v>
      </c>
      <c r="C1076" t="s">
        <v>6680</v>
      </c>
      <c r="D1076">
        <v>4</v>
      </c>
      <c r="E1076" t="s">
        <v>6681</v>
      </c>
      <c r="F1076" t="s">
        <v>6682</v>
      </c>
      <c r="G1076" t="e">
        <f>-pril</f>
        <v>#NAME?</v>
      </c>
      <c r="H1076" t="s">
        <v>513</v>
      </c>
      <c r="I1076" t="e">
        <f>-pril</f>
        <v>#NAME?</v>
      </c>
      <c r="J1076">
        <v>1988</v>
      </c>
      <c r="K1076">
        <v>1993</v>
      </c>
      <c r="L1076" t="s">
        <v>6683</v>
      </c>
      <c r="M1076" t="s">
        <v>6684</v>
      </c>
      <c r="N1076" t="s">
        <v>516</v>
      </c>
      <c r="O1076" t="s">
        <v>32</v>
      </c>
      <c r="P1076" t="s">
        <v>31</v>
      </c>
      <c r="Q1076" t="s">
        <v>27</v>
      </c>
      <c r="R1076" t="s">
        <v>28</v>
      </c>
      <c r="S1076" t="s">
        <v>31</v>
      </c>
      <c r="T1076" t="s">
        <v>31</v>
      </c>
      <c r="U1076" t="s">
        <v>27</v>
      </c>
      <c r="V1076" t="s">
        <v>27</v>
      </c>
      <c r="W1076" t="s">
        <v>31</v>
      </c>
      <c r="X1076" t="s">
        <v>47</v>
      </c>
      <c r="Y1076" t="s">
        <v>6685</v>
      </c>
    </row>
    <row r="1077" spans="1:25" x14ac:dyDescent="0.25">
      <c r="A1077">
        <v>675298</v>
      </c>
      <c r="B1077" t="s">
        <v>6686</v>
      </c>
      <c r="C1077" t="s">
        <v>6687</v>
      </c>
      <c r="D1077">
        <v>4</v>
      </c>
      <c r="F1077" t="s">
        <v>551</v>
      </c>
      <c r="G1077" t="e">
        <f>-eridine</f>
        <v>#NAME?</v>
      </c>
      <c r="H1077" t="s">
        <v>640</v>
      </c>
      <c r="I1077" t="e">
        <f>-eridine</f>
        <v>#NAME?</v>
      </c>
      <c r="K1077">
        <v>1982</v>
      </c>
      <c r="L1077" t="s">
        <v>6688</v>
      </c>
      <c r="M1077" t="s">
        <v>6689</v>
      </c>
      <c r="N1077" t="s">
        <v>906</v>
      </c>
      <c r="O1077" t="s">
        <v>32</v>
      </c>
      <c r="P1077" t="s">
        <v>31</v>
      </c>
      <c r="Q1077" t="s">
        <v>27</v>
      </c>
      <c r="R1077" t="s">
        <v>35</v>
      </c>
      <c r="S1077" t="s">
        <v>27</v>
      </c>
      <c r="T1077" t="s">
        <v>31</v>
      </c>
      <c r="U1077" t="s">
        <v>31</v>
      </c>
      <c r="V1077" t="s">
        <v>27</v>
      </c>
      <c r="W1077" t="s">
        <v>27</v>
      </c>
      <c r="X1077" t="s">
        <v>172</v>
      </c>
      <c r="Y1077" t="s">
        <v>6690</v>
      </c>
    </row>
    <row r="1078" spans="1:25" x14ac:dyDescent="0.25">
      <c r="A1078">
        <v>6883</v>
      </c>
      <c r="B1078" t="s">
        <v>6691</v>
      </c>
      <c r="C1078" t="s">
        <v>6692</v>
      </c>
      <c r="D1078">
        <v>4</v>
      </c>
      <c r="E1078" t="s">
        <v>6693</v>
      </c>
      <c r="F1078" t="s">
        <v>6694</v>
      </c>
      <c r="G1078" t="e">
        <f>-caine</f>
        <v>#NAME?</v>
      </c>
      <c r="H1078" t="s">
        <v>79</v>
      </c>
      <c r="I1078" t="e">
        <f>-caine</f>
        <v>#NAME?</v>
      </c>
      <c r="J1078">
        <v>1973</v>
      </c>
      <c r="K1078">
        <v>1976</v>
      </c>
      <c r="L1078" t="s">
        <v>6695</v>
      </c>
      <c r="M1078" t="s">
        <v>6696</v>
      </c>
      <c r="N1078" t="s">
        <v>400</v>
      </c>
      <c r="O1078" t="s">
        <v>32</v>
      </c>
      <c r="P1078" t="s">
        <v>31</v>
      </c>
      <c r="Q1078" t="s">
        <v>27</v>
      </c>
      <c r="R1078" t="s">
        <v>33</v>
      </c>
      <c r="S1078" t="s">
        <v>27</v>
      </c>
      <c r="T1078" t="s">
        <v>27</v>
      </c>
      <c r="U1078" t="s">
        <v>31</v>
      </c>
      <c r="V1078" t="s">
        <v>27</v>
      </c>
      <c r="W1078" t="s">
        <v>27</v>
      </c>
      <c r="X1078" t="s">
        <v>172</v>
      </c>
      <c r="Y1078" t="s">
        <v>6697</v>
      </c>
    </row>
    <row r="1079" spans="1:25" x14ac:dyDescent="0.25">
      <c r="A1079">
        <v>57175</v>
      </c>
      <c r="B1079" t="s">
        <v>6698</v>
      </c>
      <c r="C1079" t="s">
        <v>6699</v>
      </c>
      <c r="D1079">
        <v>4</v>
      </c>
      <c r="E1079" t="s">
        <v>6700</v>
      </c>
      <c r="F1079" t="s">
        <v>146</v>
      </c>
      <c r="G1079" t="e">
        <f>-oxacin</f>
        <v>#NAME?</v>
      </c>
      <c r="H1079" t="s">
        <v>378</v>
      </c>
      <c r="I1079" t="e">
        <f>-oxacin</f>
        <v>#NAME?</v>
      </c>
      <c r="J1079">
        <v>1984</v>
      </c>
      <c r="K1079">
        <v>1991</v>
      </c>
      <c r="L1079" t="s">
        <v>6701</v>
      </c>
      <c r="M1079" t="s">
        <v>6702</v>
      </c>
      <c r="N1079" t="s">
        <v>84</v>
      </c>
      <c r="O1079" t="s">
        <v>32</v>
      </c>
      <c r="P1079" t="s">
        <v>31</v>
      </c>
      <c r="Q1079" t="s">
        <v>27</v>
      </c>
      <c r="R1079" t="s">
        <v>35</v>
      </c>
      <c r="S1079" t="s">
        <v>27</v>
      </c>
      <c r="T1079" t="s">
        <v>31</v>
      </c>
      <c r="U1079" t="s">
        <v>27</v>
      </c>
      <c r="V1079" t="s">
        <v>27</v>
      </c>
      <c r="W1079" t="s">
        <v>27</v>
      </c>
      <c r="X1079" t="s">
        <v>172</v>
      </c>
      <c r="Y1079" t="s">
        <v>6703</v>
      </c>
    </row>
    <row r="1080" spans="1:25" x14ac:dyDescent="0.25">
      <c r="A1080">
        <v>24806</v>
      </c>
      <c r="B1080" t="s">
        <v>6704</v>
      </c>
      <c r="C1080" t="s">
        <v>6705</v>
      </c>
      <c r="D1080">
        <v>4</v>
      </c>
      <c r="F1080" t="s">
        <v>6706</v>
      </c>
      <c r="G1080" t="e">
        <f>-cillin</f>
        <v>#NAME?</v>
      </c>
      <c r="H1080" t="s">
        <v>34</v>
      </c>
      <c r="I1080" t="e">
        <f>-cillin</f>
        <v>#NAME?</v>
      </c>
      <c r="J1080">
        <v>1975</v>
      </c>
      <c r="K1080">
        <v>1958</v>
      </c>
      <c r="L1080" t="s">
        <v>6707</v>
      </c>
      <c r="M1080" t="s">
        <v>6708</v>
      </c>
      <c r="N1080" t="s">
        <v>84</v>
      </c>
      <c r="O1080" t="s">
        <v>26</v>
      </c>
      <c r="P1080" t="s">
        <v>31</v>
      </c>
      <c r="Q1080" t="s">
        <v>27</v>
      </c>
      <c r="R1080" t="s">
        <v>28</v>
      </c>
      <c r="S1080" t="s">
        <v>27</v>
      </c>
      <c r="T1080" t="s">
        <v>31</v>
      </c>
      <c r="U1080" t="s">
        <v>27</v>
      </c>
      <c r="V1080" t="s">
        <v>27</v>
      </c>
      <c r="W1080" t="s">
        <v>27</v>
      </c>
      <c r="X1080" t="s">
        <v>47</v>
      </c>
      <c r="Y1080" t="s">
        <v>6709</v>
      </c>
    </row>
    <row r="1081" spans="1:25" x14ac:dyDescent="0.25">
      <c r="A1081">
        <v>675737</v>
      </c>
      <c r="B1081" t="s">
        <v>6710</v>
      </c>
      <c r="C1081" t="s">
        <v>6711</v>
      </c>
      <c r="D1081">
        <v>4</v>
      </c>
      <c r="F1081" t="s">
        <v>1137</v>
      </c>
      <c r="G1081" t="e">
        <f>-ium</f>
        <v>#NAME?</v>
      </c>
      <c r="H1081" t="s">
        <v>67</v>
      </c>
      <c r="I1081" t="e">
        <f>-ium</f>
        <v>#NAME?</v>
      </c>
      <c r="J1081">
        <v>1972</v>
      </c>
      <c r="K1081">
        <v>1982</v>
      </c>
      <c r="N1081" t="s">
        <v>628</v>
      </c>
      <c r="O1081" t="s">
        <v>32</v>
      </c>
      <c r="P1081" t="s">
        <v>27</v>
      </c>
      <c r="Q1081" t="s">
        <v>27</v>
      </c>
      <c r="R1081" t="s">
        <v>35</v>
      </c>
      <c r="S1081" t="s">
        <v>27</v>
      </c>
      <c r="T1081" t="s">
        <v>27</v>
      </c>
      <c r="U1081" t="s">
        <v>27</v>
      </c>
      <c r="V1081" t="s">
        <v>31</v>
      </c>
      <c r="W1081" t="s">
        <v>27</v>
      </c>
      <c r="X1081" t="s">
        <v>172</v>
      </c>
      <c r="Y1081" t="s">
        <v>6712</v>
      </c>
    </row>
    <row r="1082" spans="1:25" x14ac:dyDescent="0.25">
      <c r="A1082">
        <v>675254</v>
      </c>
      <c r="B1082" t="s">
        <v>6713</v>
      </c>
      <c r="C1082" t="s">
        <v>6714</v>
      </c>
      <c r="D1082">
        <v>4</v>
      </c>
      <c r="F1082" t="s">
        <v>285</v>
      </c>
      <c r="G1082" t="s">
        <v>6715</v>
      </c>
      <c r="H1082" t="s">
        <v>6716</v>
      </c>
      <c r="I1082" t="s">
        <v>6715</v>
      </c>
      <c r="K1082">
        <v>1982</v>
      </c>
      <c r="L1082" t="s">
        <v>6717</v>
      </c>
      <c r="M1082" t="s">
        <v>6718</v>
      </c>
      <c r="N1082" t="s">
        <v>215</v>
      </c>
      <c r="O1082" t="s">
        <v>32</v>
      </c>
      <c r="P1082" t="s">
        <v>27</v>
      </c>
      <c r="Q1082" t="s">
        <v>27</v>
      </c>
      <c r="R1082" t="s">
        <v>35</v>
      </c>
      <c r="S1082" t="s">
        <v>27</v>
      </c>
      <c r="T1082" t="s">
        <v>31</v>
      </c>
      <c r="U1082" t="s">
        <v>27</v>
      </c>
      <c r="V1082" t="s">
        <v>27</v>
      </c>
      <c r="W1082" t="s">
        <v>27</v>
      </c>
      <c r="X1082" t="s">
        <v>172</v>
      </c>
      <c r="Y1082" t="s">
        <v>6719</v>
      </c>
    </row>
    <row r="1083" spans="1:25" x14ac:dyDescent="0.25">
      <c r="A1083">
        <v>308174</v>
      </c>
      <c r="B1083" t="s">
        <v>6720</v>
      </c>
      <c r="C1083" t="s">
        <v>6721</v>
      </c>
      <c r="D1083">
        <v>4</v>
      </c>
      <c r="F1083" t="s">
        <v>5499</v>
      </c>
      <c r="G1083" t="e">
        <f>-terol</f>
        <v>#NAME?</v>
      </c>
      <c r="H1083" t="s">
        <v>180</v>
      </c>
      <c r="I1083" t="e">
        <f>-terol</f>
        <v>#NAME?</v>
      </c>
      <c r="J1083">
        <v>2003</v>
      </c>
      <c r="K1083">
        <v>2006</v>
      </c>
      <c r="O1083" t="s">
        <v>32</v>
      </c>
      <c r="P1083" t="s">
        <v>31</v>
      </c>
      <c r="Q1083" t="s">
        <v>27</v>
      </c>
      <c r="R1083" t="s">
        <v>28</v>
      </c>
      <c r="S1083" t="s">
        <v>27</v>
      </c>
      <c r="T1083" t="s">
        <v>27</v>
      </c>
      <c r="U1083" t="s">
        <v>27</v>
      </c>
      <c r="V1083" t="s">
        <v>31</v>
      </c>
      <c r="W1083" t="s">
        <v>31</v>
      </c>
      <c r="X1083" t="s">
        <v>47</v>
      </c>
      <c r="Y1083" t="s">
        <v>6722</v>
      </c>
    </row>
    <row r="1084" spans="1:25" x14ac:dyDescent="0.25">
      <c r="A1084">
        <v>54547</v>
      </c>
      <c r="B1084" t="s">
        <v>6723</v>
      </c>
      <c r="C1084" t="s">
        <v>6724</v>
      </c>
      <c r="D1084">
        <v>4</v>
      </c>
      <c r="E1084" t="s">
        <v>6725</v>
      </c>
      <c r="F1084" t="s">
        <v>6726</v>
      </c>
      <c r="G1084" t="e">
        <f>-setron</f>
        <v>#NAME?</v>
      </c>
      <c r="H1084" t="s">
        <v>848</v>
      </c>
      <c r="I1084" t="e">
        <f>-setron</f>
        <v>#NAME?</v>
      </c>
      <c r="J1084">
        <v>1991</v>
      </c>
      <c r="K1084">
        <v>1993</v>
      </c>
      <c r="L1084" t="s">
        <v>6727</v>
      </c>
      <c r="M1084" t="s">
        <v>6728</v>
      </c>
      <c r="N1084" t="s">
        <v>490</v>
      </c>
      <c r="O1084" t="s">
        <v>32</v>
      </c>
      <c r="P1084" t="s">
        <v>31</v>
      </c>
      <c r="Q1084" t="s">
        <v>27</v>
      </c>
      <c r="R1084" t="s">
        <v>28</v>
      </c>
      <c r="S1084" t="s">
        <v>27</v>
      </c>
      <c r="T1084" t="s">
        <v>31</v>
      </c>
      <c r="U1084" t="s">
        <v>31</v>
      </c>
      <c r="V1084" t="s">
        <v>31</v>
      </c>
      <c r="W1084" t="s">
        <v>27</v>
      </c>
      <c r="X1084" t="s">
        <v>47</v>
      </c>
      <c r="Y1084" t="s">
        <v>6729</v>
      </c>
    </row>
    <row r="1085" spans="1:25" x14ac:dyDescent="0.25">
      <c r="A1085">
        <v>421317</v>
      </c>
      <c r="B1085" t="s">
        <v>6730</v>
      </c>
      <c r="C1085" t="s">
        <v>6731</v>
      </c>
      <c r="D1085">
        <v>4</v>
      </c>
      <c r="E1085" t="s">
        <v>6732</v>
      </c>
      <c r="F1085" t="s">
        <v>6733</v>
      </c>
      <c r="G1085" t="e">
        <f>-pril</f>
        <v>#NAME?</v>
      </c>
      <c r="H1085" t="s">
        <v>513</v>
      </c>
      <c r="I1085" t="e">
        <f>-pril</f>
        <v>#NAME?</v>
      </c>
      <c r="J1085">
        <v>1984</v>
      </c>
      <c r="K1085">
        <v>1996</v>
      </c>
      <c r="L1085" t="s">
        <v>6734</v>
      </c>
      <c r="M1085" t="s">
        <v>6735</v>
      </c>
      <c r="N1085" t="s">
        <v>104</v>
      </c>
      <c r="O1085" t="s">
        <v>32</v>
      </c>
      <c r="P1085" t="s">
        <v>31</v>
      </c>
      <c r="Q1085" t="s">
        <v>27</v>
      </c>
      <c r="R1085" t="s">
        <v>28</v>
      </c>
      <c r="S1085" t="s">
        <v>31</v>
      </c>
      <c r="T1085" t="s">
        <v>31</v>
      </c>
      <c r="U1085" t="s">
        <v>27</v>
      </c>
      <c r="V1085" t="s">
        <v>27</v>
      </c>
      <c r="W1085" t="s">
        <v>31</v>
      </c>
      <c r="X1085" t="s">
        <v>47</v>
      </c>
      <c r="Y1085" t="s">
        <v>6736</v>
      </c>
    </row>
    <row r="1086" spans="1:25" x14ac:dyDescent="0.25">
      <c r="A1086">
        <v>674990</v>
      </c>
      <c r="B1086" t="s">
        <v>6737</v>
      </c>
      <c r="C1086" t="s">
        <v>6738</v>
      </c>
      <c r="D1086">
        <v>4</v>
      </c>
      <c r="F1086" t="s">
        <v>6739</v>
      </c>
      <c r="G1086" t="e">
        <f>-thiazide</f>
        <v>#NAME?</v>
      </c>
      <c r="H1086" t="s">
        <v>120</v>
      </c>
      <c r="I1086" t="e">
        <f>-thiazide</f>
        <v>#NAME?</v>
      </c>
      <c r="K1086">
        <v>1960</v>
      </c>
      <c r="N1086" t="s">
        <v>150</v>
      </c>
      <c r="O1086" t="s">
        <v>32</v>
      </c>
      <c r="P1086" t="s">
        <v>31</v>
      </c>
      <c r="Q1086" t="s">
        <v>27</v>
      </c>
      <c r="R1086" t="s">
        <v>35</v>
      </c>
      <c r="S1086" t="s">
        <v>27</v>
      </c>
      <c r="T1086" t="s">
        <v>31</v>
      </c>
      <c r="U1086" t="s">
        <v>27</v>
      </c>
      <c r="V1086" t="s">
        <v>27</v>
      </c>
      <c r="W1086" t="s">
        <v>27</v>
      </c>
      <c r="X1086" t="s">
        <v>172</v>
      </c>
      <c r="Y1086" t="s">
        <v>6740</v>
      </c>
    </row>
    <row r="1087" spans="1:25" x14ac:dyDescent="0.25">
      <c r="A1087">
        <v>74911</v>
      </c>
      <c r="B1087" t="s">
        <v>6741</v>
      </c>
      <c r="C1087" t="s">
        <v>6742</v>
      </c>
      <c r="D1087">
        <v>4</v>
      </c>
      <c r="E1087" t="s">
        <v>6743</v>
      </c>
      <c r="F1087" t="s">
        <v>544</v>
      </c>
      <c r="G1087" t="e">
        <f>-citabine</f>
        <v>#NAME?</v>
      </c>
      <c r="H1087" t="s">
        <v>1735</v>
      </c>
      <c r="I1087" t="e">
        <f>-citabine</f>
        <v>#NAME?</v>
      </c>
      <c r="J1087">
        <v>1998</v>
      </c>
      <c r="K1087">
        <v>2003</v>
      </c>
      <c r="L1087" t="s">
        <v>6744</v>
      </c>
      <c r="M1087" t="s">
        <v>6745</v>
      </c>
      <c r="O1087" t="s">
        <v>26</v>
      </c>
      <c r="P1087" t="s">
        <v>31</v>
      </c>
      <c r="Q1087" t="s">
        <v>27</v>
      </c>
      <c r="R1087" t="s">
        <v>28</v>
      </c>
      <c r="S1087" t="s">
        <v>31</v>
      </c>
      <c r="T1087" t="s">
        <v>31</v>
      </c>
      <c r="U1087" t="s">
        <v>27</v>
      </c>
      <c r="V1087" t="s">
        <v>27</v>
      </c>
      <c r="W1087" t="s">
        <v>31</v>
      </c>
      <c r="X1087" t="s">
        <v>47</v>
      </c>
      <c r="Y1087" t="s">
        <v>6746</v>
      </c>
    </row>
    <row r="1088" spans="1:25" x14ac:dyDescent="0.25">
      <c r="A1088">
        <v>675500</v>
      </c>
      <c r="B1088" t="s">
        <v>6747</v>
      </c>
      <c r="C1088" t="s">
        <v>6748</v>
      </c>
      <c r="D1088">
        <v>4</v>
      </c>
      <c r="F1088" t="s">
        <v>6749</v>
      </c>
      <c r="G1088" t="e">
        <f>-cidin</f>
        <v>#NAME?</v>
      </c>
      <c r="H1088" t="s">
        <v>630</v>
      </c>
      <c r="I1088" t="e">
        <f>-cidin</f>
        <v>#NAME?</v>
      </c>
      <c r="K1088">
        <v>1968</v>
      </c>
      <c r="L1088" t="s">
        <v>6750</v>
      </c>
      <c r="M1088" t="s">
        <v>6751</v>
      </c>
      <c r="N1088" t="s">
        <v>84</v>
      </c>
      <c r="O1088" t="s">
        <v>26</v>
      </c>
      <c r="P1088" t="s">
        <v>27</v>
      </c>
      <c r="Q1088" t="s">
        <v>27</v>
      </c>
      <c r="R1088" t="s">
        <v>28</v>
      </c>
      <c r="S1088" t="s">
        <v>27</v>
      </c>
      <c r="T1088" t="s">
        <v>27</v>
      </c>
      <c r="U1088" t="s">
        <v>27</v>
      </c>
      <c r="V1088" t="s">
        <v>31</v>
      </c>
      <c r="W1088" t="s">
        <v>27</v>
      </c>
      <c r="X1088" t="s">
        <v>47</v>
      </c>
    </row>
    <row r="1089" spans="1:25" x14ac:dyDescent="0.25">
      <c r="A1089">
        <v>581858</v>
      </c>
      <c r="B1089" t="s">
        <v>6752</v>
      </c>
      <c r="C1089" t="s">
        <v>6753</v>
      </c>
      <c r="D1089">
        <v>4</v>
      </c>
      <c r="E1089" t="s">
        <v>6754</v>
      </c>
      <c r="F1089" t="s">
        <v>319</v>
      </c>
      <c r="G1089" t="s">
        <v>6755</v>
      </c>
      <c r="H1089" t="s">
        <v>5595</v>
      </c>
      <c r="I1089" t="s">
        <v>6755</v>
      </c>
      <c r="J1089">
        <v>1978</v>
      </c>
      <c r="K1089">
        <v>1981</v>
      </c>
      <c r="L1089" t="s">
        <v>6756</v>
      </c>
      <c r="M1089" t="s">
        <v>6757</v>
      </c>
      <c r="N1089" t="s">
        <v>167</v>
      </c>
      <c r="O1089" t="s">
        <v>26</v>
      </c>
      <c r="P1089" t="s">
        <v>27</v>
      </c>
      <c r="Q1089" t="s">
        <v>27</v>
      </c>
      <c r="R1089" t="s">
        <v>28</v>
      </c>
      <c r="S1089" t="s">
        <v>31</v>
      </c>
      <c r="T1089" t="s">
        <v>31</v>
      </c>
      <c r="U1089" t="s">
        <v>27</v>
      </c>
      <c r="V1089" t="s">
        <v>27</v>
      </c>
      <c r="W1089" t="s">
        <v>27</v>
      </c>
      <c r="X1089" t="s">
        <v>47</v>
      </c>
      <c r="Y1089" t="s">
        <v>6758</v>
      </c>
    </row>
    <row r="1090" spans="1:25" x14ac:dyDescent="0.25">
      <c r="A1090">
        <v>171587</v>
      </c>
      <c r="B1090" t="s">
        <v>6759</v>
      </c>
      <c r="C1090" t="s">
        <v>6760</v>
      </c>
      <c r="D1090">
        <v>4</v>
      </c>
      <c r="E1090" t="s">
        <v>6761</v>
      </c>
      <c r="F1090" t="s">
        <v>146</v>
      </c>
      <c r="G1090" t="e">
        <f>-mycin</f>
        <v>#NAME?</v>
      </c>
      <c r="H1090" t="s">
        <v>25</v>
      </c>
      <c r="I1090" t="e">
        <f>-mycin</f>
        <v>#NAME?</v>
      </c>
      <c r="J1090">
        <v>2004</v>
      </c>
      <c r="K1090">
        <v>2004</v>
      </c>
      <c r="L1090" t="s">
        <v>6762</v>
      </c>
      <c r="M1090" t="s">
        <v>6763</v>
      </c>
      <c r="O1090" t="s">
        <v>26</v>
      </c>
      <c r="P1090" t="s">
        <v>27</v>
      </c>
      <c r="Q1090" t="s">
        <v>27</v>
      </c>
      <c r="R1090" t="s">
        <v>28</v>
      </c>
      <c r="S1090" t="s">
        <v>27</v>
      </c>
      <c r="T1090" t="s">
        <v>31</v>
      </c>
      <c r="U1090" t="s">
        <v>27</v>
      </c>
      <c r="V1090" t="s">
        <v>27</v>
      </c>
      <c r="W1090" t="s">
        <v>31</v>
      </c>
      <c r="X1090" t="s">
        <v>47</v>
      </c>
      <c r="Y1090" t="s">
        <v>6764</v>
      </c>
    </row>
    <row r="1091" spans="1:25" x14ac:dyDescent="0.25">
      <c r="A1091">
        <v>1450238</v>
      </c>
      <c r="B1091" t="s">
        <v>6766</v>
      </c>
      <c r="C1091" t="s">
        <v>6767</v>
      </c>
      <c r="D1091">
        <v>4</v>
      </c>
      <c r="F1091" t="s">
        <v>6768</v>
      </c>
      <c r="G1091" t="e">
        <f>-mycin</f>
        <v>#NAME?</v>
      </c>
      <c r="H1091" t="s">
        <v>25</v>
      </c>
      <c r="I1091" t="e">
        <f>-mycin</f>
        <v>#NAME?</v>
      </c>
      <c r="J1091">
        <v>1962</v>
      </c>
      <c r="K1091">
        <v>1967</v>
      </c>
      <c r="N1091" t="s">
        <v>84</v>
      </c>
      <c r="O1091" t="s">
        <v>26</v>
      </c>
      <c r="P1091" t="s">
        <v>27</v>
      </c>
      <c r="Q1091" t="s">
        <v>27</v>
      </c>
      <c r="R1091" t="s">
        <v>28</v>
      </c>
      <c r="S1091" t="s">
        <v>27</v>
      </c>
      <c r="T1091" t="s">
        <v>31</v>
      </c>
      <c r="U1091" t="s">
        <v>27</v>
      </c>
      <c r="V1091" t="s">
        <v>27</v>
      </c>
      <c r="W1091" t="s">
        <v>27</v>
      </c>
      <c r="X1091" t="s">
        <v>172</v>
      </c>
      <c r="Y1091" t="s">
        <v>6769</v>
      </c>
    </row>
    <row r="1092" spans="1:25" x14ac:dyDescent="0.25">
      <c r="A1092">
        <v>400344</v>
      </c>
      <c r="B1092" t="s">
        <v>6770</v>
      </c>
      <c r="C1092" t="s">
        <v>6771</v>
      </c>
      <c r="D1092">
        <v>4</v>
      </c>
      <c r="E1092" t="s">
        <v>6772</v>
      </c>
      <c r="F1092" t="s">
        <v>6773</v>
      </c>
      <c r="G1092" t="e">
        <f>-relin</f>
        <v>#NAME?</v>
      </c>
      <c r="H1092" t="s">
        <v>2725</v>
      </c>
      <c r="I1092" t="s">
        <v>2726</v>
      </c>
      <c r="J1092">
        <v>1974</v>
      </c>
      <c r="K1092">
        <v>1976</v>
      </c>
      <c r="L1092" t="s">
        <v>6774</v>
      </c>
      <c r="M1092" t="s">
        <v>6775</v>
      </c>
      <c r="N1092" t="s">
        <v>6776</v>
      </c>
      <c r="O1092" t="s">
        <v>40</v>
      </c>
      <c r="P1092" t="s">
        <v>31</v>
      </c>
      <c r="Q1092" t="s">
        <v>27</v>
      </c>
      <c r="R1092" t="s">
        <v>28</v>
      </c>
      <c r="S1092" t="s">
        <v>27</v>
      </c>
      <c r="T1092" t="s">
        <v>27</v>
      </c>
      <c r="U1092" t="s">
        <v>31</v>
      </c>
      <c r="V1092" t="s">
        <v>27</v>
      </c>
      <c r="W1092" t="s">
        <v>27</v>
      </c>
      <c r="X1092" t="s">
        <v>172</v>
      </c>
      <c r="Y1092" t="s">
        <v>6777</v>
      </c>
    </row>
    <row r="1093" spans="1:25" x14ac:dyDescent="0.25">
      <c r="A1093">
        <v>675392</v>
      </c>
      <c r="B1093" t="s">
        <v>6778</v>
      </c>
      <c r="C1093" t="s">
        <v>6779</v>
      </c>
      <c r="D1093">
        <v>4</v>
      </c>
      <c r="F1093" t="s">
        <v>2175</v>
      </c>
      <c r="G1093" t="e">
        <f>-relin</f>
        <v>#NAME?</v>
      </c>
      <c r="H1093" t="s">
        <v>849</v>
      </c>
      <c r="I1093" t="e">
        <f>-relin</f>
        <v>#NAME?</v>
      </c>
      <c r="J1093">
        <v>1990</v>
      </c>
      <c r="K1093">
        <v>1996</v>
      </c>
      <c r="N1093" t="s">
        <v>6780</v>
      </c>
      <c r="O1093" t="s">
        <v>40</v>
      </c>
      <c r="P1093" t="s">
        <v>27</v>
      </c>
      <c r="Q1093" t="s">
        <v>27</v>
      </c>
      <c r="R1093" t="s">
        <v>28</v>
      </c>
      <c r="S1093" t="s">
        <v>27</v>
      </c>
      <c r="T1093" t="s">
        <v>27</v>
      </c>
      <c r="U1093" t="s">
        <v>31</v>
      </c>
      <c r="V1093" t="s">
        <v>27</v>
      </c>
      <c r="W1093" t="s">
        <v>27</v>
      </c>
      <c r="X1093" t="s">
        <v>47</v>
      </c>
    </row>
    <row r="1094" spans="1:25" x14ac:dyDescent="0.25">
      <c r="A1094">
        <v>675481</v>
      </c>
      <c r="B1094" t="s">
        <v>6781</v>
      </c>
      <c r="C1094" t="s">
        <v>6782</v>
      </c>
      <c r="D1094">
        <v>4</v>
      </c>
      <c r="E1094" t="s">
        <v>6783</v>
      </c>
      <c r="F1094" t="s">
        <v>101</v>
      </c>
      <c r="G1094" t="e">
        <f>-mab</f>
        <v>#NAME?</v>
      </c>
      <c r="H1094" t="s">
        <v>98</v>
      </c>
      <c r="I1094" t="e">
        <f>-mab</f>
        <v>#NAME?</v>
      </c>
      <c r="J1094">
        <v>2001</v>
      </c>
      <c r="K1094">
        <v>2003</v>
      </c>
      <c r="L1094" t="s">
        <v>6784</v>
      </c>
      <c r="M1094" t="s">
        <v>6785</v>
      </c>
      <c r="O1094" t="s">
        <v>99</v>
      </c>
      <c r="P1094" t="s">
        <v>27</v>
      </c>
      <c r="Q1094" t="s">
        <v>27</v>
      </c>
      <c r="R1094" t="s">
        <v>28</v>
      </c>
      <c r="S1094" t="s">
        <v>27</v>
      </c>
      <c r="T1094" t="s">
        <v>27</v>
      </c>
      <c r="U1094" t="s">
        <v>31</v>
      </c>
      <c r="V1094" t="s">
        <v>27</v>
      </c>
      <c r="W1094" t="s">
        <v>27</v>
      </c>
      <c r="X1094" t="s">
        <v>47</v>
      </c>
    </row>
    <row r="1095" spans="1:25" x14ac:dyDescent="0.25">
      <c r="A1095">
        <v>191342</v>
      </c>
      <c r="B1095" t="s">
        <v>6786</v>
      </c>
      <c r="C1095" t="s">
        <v>6787</v>
      </c>
      <c r="D1095">
        <v>4</v>
      </c>
      <c r="E1095" t="s">
        <v>6788</v>
      </c>
      <c r="F1095" t="s">
        <v>304</v>
      </c>
      <c r="G1095" t="s">
        <v>2878</v>
      </c>
      <c r="H1095" t="s">
        <v>2879</v>
      </c>
      <c r="I1095" t="s">
        <v>2878</v>
      </c>
      <c r="J1095">
        <v>1998</v>
      </c>
      <c r="K1095">
        <v>2001</v>
      </c>
      <c r="L1095" t="s">
        <v>6789</v>
      </c>
      <c r="M1095" t="s">
        <v>6790</v>
      </c>
      <c r="O1095" t="s">
        <v>32</v>
      </c>
      <c r="P1095" t="s">
        <v>31</v>
      </c>
      <c r="Q1095" t="s">
        <v>27</v>
      </c>
      <c r="R1095" t="s">
        <v>35</v>
      </c>
      <c r="S1095" t="s">
        <v>27</v>
      </c>
      <c r="T1095" t="s">
        <v>31</v>
      </c>
      <c r="U1095" t="s">
        <v>27</v>
      </c>
      <c r="V1095" t="s">
        <v>27</v>
      </c>
      <c r="W1095" t="s">
        <v>27</v>
      </c>
      <c r="X1095" t="s">
        <v>47</v>
      </c>
      <c r="Y1095" t="s">
        <v>6791</v>
      </c>
    </row>
    <row r="1096" spans="1:25" x14ac:dyDescent="0.25">
      <c r="A1096">
        <v>107119</v>
      </c>
      <c r="B1096" t="s">
        <v>6792</v>
      </c>
      <c r="C1096" t="s">
        <v>6793</v>
      </c>
      <c r="D1096">
        <v>4</v>
      </c>
      <c r="E1096" t="s">
        <v>6794</v>
      </c>
      <c r="F1096" t="s">
        <v>3401</v>
      </c>
      <c r="G1096" t="e">
        <f>-vudine</f>
        <v>#NAME?</v>
      </c>
      <c r="H1096" t="s">
        <v>224</v>
      </c>
      <c r="I1096" t="e">
        <f>-vudine</f>
        <v>#NAME?</v>
      </c>
      <c r="J1096">
        <v>1991</v>
      </c>
      <c r="K1096">
        <v>1994</v>
      </c>
      <c r="L1096" t="s">
        <v>6795</v>
      </c>
      <c r="M1096" t="s">
        <v>6796</v>
      </c>
      <c r="N1096" t="s">
        <v>61</v>
      </c>
      <c r="O1096" t="s">
        <v>26</v>
      </c>
      <c r="P1096" t="s">
        <v>31</v>
      </c>
      <c r="Q1096" t="s">
        <v>27</v>
      </c>
      <c r="R1096" t="s">
        <v>28</v>
      </c>
      <c r="S1096" t="s">
        <v>27</v>
      </c>
      <c r="T1096" t="s">
        <v>31</v>
      </c>
      <c r="U1096" t="s">
        <v>27</v>
      </c>
      <c r="V1096" t="s">
        <v>27</v>
      </c>
      <c r="W1096" t="s">
        <v>31</v>
      </c>
      <c r="X1096" t="s">
        <v>47</v>
      </c>
      <c r="Y1096" t="s">
        <v>6797</v>
      </c>
    </row>
    <row r="1097" spans="1:25" x14ac:dyDescent="0.25">
      <c r="A1097">
        <v>675102</v>
      </c>
      <c r="B1097" t="s">
        <v>6798</v>
      </c>
      <c r="C1097" t="s">
        <v>6799</v>
      </c>
      <c r="D1097">
        <v>4</v>
      </c>
      <c r="E1097" t="s">
        <v>6800</v>
      </c>
      <c r="F1097" t="s">
        <v>6801</v>
      </c>
      <c r="G1097" t="s">
        <v>949</v>
      </c>
      <c r="H1097" t="s">
        <v>655</v>
      </c>
      <c r="I1097" t="s">
        <v>949</v>
      </c>
      <c r="J1097">
        <v>1962</v>
      </c>
      <c r="K1097">
        <v>1961</v>
      </c>
      <c r="N1097" t="s">
        <v>1717</v>
      </c>
      <c r="O1097" t="s">
        <v>26</v>
      </c>
      <c r="P1097" t="s">
        <v>27</v>
      </c>
      <c r="Q1097" t="s">
        <v>27</v>
      </c>
      <c r="R1097" t="s">
        <v>28</v>
      </c>
      <c r="S1097" t="s">
        <v>31</v>
      </c>
      <c r="T1097" t="s">
        <v>31</v>
      </c>
      <c r="U1097" t="s">
        <v>27</v>
      </c>
      <c r="V1097" t="s">
        <v>27</v>
      </c>
      <c r="W1097" t="s">
        <v>27</v>
      </c>
      <c r="X1097" t="s">
        <v>47</v>
      </c>
      <c r="Y1097" t="s">
        <v>6802</v>
      </c>
    </row>
    <row r="1098" spans="1:25" x14ac:dyDescent="0.25">
      <c r="A1098">
        <v>515027</v>
      </c>
      <c r="B1098" t="s">
        <v>6803</v>
      </c>
      <c r="C1098" t="s">
        <v>6804</v>
      </c>
      <c r="D1098">
        <v>4</v>
      </c>
      <c r="F1098" t="s">
        <v>6805</v>
      </c>
      <c r="G1098" t="s">
        <v>1141</v>
      </c>
      <c r="H1098" t="s">
        <v>1142</v>
      </c>
      <c r="I1098" t="s">
        <v>1141</v>
      </c>
      <c r="J1098">
        <v>1980</v>
      </c>
      <c r="K1098">
        <v>1982</v>
      </c>
      <c r="L1098" t="s">
        <v>6806</v>
      </c>
      <c r="M1098" t="s">
        <v>6807</v>
      </c>
      <c r="N1098" t="s">
        <v>895</v>
      </c>
      <c r="O1098" t="s">
        <v>26</v>
      </c>
      <c r="P1098" t="s">
        <v>31</v>
      </c>
      <c r="Q1098" t="s">
        <v>27</v>
      </c>
      <c r="R1098" t="s">
        <v>28</v>
      </c>
      <c r="S1098" t="s">
        <v>31</v>
      </c>
      <c r="T1098" t="s">
        <v>27</v>
      </c>
      <c r="U1098" t="s">
        <v>27</v>
      </c>
      <c r="V1098" t="s">
        <v>31</v>
      </c>
      <c r="W1098" t="s">
        <v>27</v>
      </c>
      <c r="X1098" t="s">
        <v>47</v>
      </c>
      <c r="Y1098" t="s">
        <v>6808</v>
      </c>
    </row>
    <row r="1099" spans="1:25" x14ac:dyDescent="0.25">
      <c r="A1099">
        <v>704780</v>
      </c>
      <c r="B1099" t="s">
        <v>6809</v>
      </c>
      <c r="C1099" t="s">
        <v>6810</v>
      </c>
      <c r="D1099">
        <v>4</v>
      </c>
      <c r="E1099" t="s">
        <v>6811</v>
      </c>
      <c r="F1099" t="s">
        <v>6812</v>
      </c>
      <c r="G1099" t="e">
        <f>-micin</f>
        <v>#NAME?</v>
      </c>
      <c r="H1099" t="s">
        <v>62</v>
      </c>
      <c r="I1099" t="e">
        <f>-micin</f>
        <v>#NAME?</v>
      </c>
      <c r="J1099">
        <v>2008</v>
      </c>
      <c r="K1099">
        <v>2011</v>
      </c>
      <c r="L1099" t="s">
        <v>6813</v>
      </c>
      <c r="M1099" t="s">
        <v>6814</v>
      </c>
      <c r="O1099" t="s">
        <v>26</v>
      </c>
      <c r="P1099" t="s">
        <v>27</v>
      </c>
      <c r="Q1099" t="s">
        <v>27</v>
      </c>
      <c r="R1099" t="s">
        <v>28</v>
      </c>
      <c r="S1099" t="s">
        <v>31</v>
      </c>
      <c r="T1099" t="s">
        <v>31</v>
      </c>
      <c r="U1099" t="s">
        <v>27</v>
      </c>
      <c r="V1099" t="s">
        <v>27</v>
      </c>
      <c r="W1099" t="s">
        <v>27</v>
      </c>
      <c r="X1099" t="s">
        <v>47</v>
      </c>
      <c r="Y1099" t="s">
        <v>6815</v>
      </c>
    </row>
    <row r="1100" spans="1:25" x14ac:dyDescent="0.25">
      <c r="A1100">
        <v>497291</v>
      </c>
      <c r="B1100" t="s">
        <v>6816</v>
      </c>
      <c r="C1100" t="s">
        <v>6817</v>
      </c>
      <c r="D1100">
        <v>4</v>
      </c>
      <c r="E1100" t="s">
        <v>6818</v>
      </c>
      <c r="F1100" t="s">
        <v>146</v>
      </c>
      <c r="G1100" t="s">
        <v>994</v>
      </c>
      <c r="H1100" t="s">
        <v>995</v>
      </c>
      <c r="I1100" t="s">
        <v>994</v>
      </c>
      <c r="J1100">
        <v>1985</v>
      </c>
      <c r="K1100">
        <v>1998</v>
      </c>
      <c r="L1100" t="s">
        <v>6819</v>
      </c>
      <c r="M1100" t="s">
        <v>6820</v>
      </c>
      <c r="N1100" t="s">
        <v>84</v>
      </c>
      <c r="O1100" t="s">
        <v>26</v>
      </c>
      <c r="P1100" t="s">
        <v>27</v>
      </c>
      <c r="Q1100" t="s">
        <v>27</v>
      </c>
      <c r="R1100" t="s">
        <v>28</v>
      </c>
      <c r="S1100" t="s">
        <v>27</v>
      </c>
      <c r="T1100" t="s">
        <v>31</v>
      </c>
      <c r="U1100" t="s">
        <v>27</v>
      </c>
      <c r="V1100" t="s">
        <v>27</v>
      </c>
      <c r="W1100" t="s">
        <v>27</v>
      </c>
      <c r="X1100" t="s">
        <v>47</v>
      </c>
      <c r="Y1100" t="s">
        <v>6821</v>
      </c>
    </row>
    <row r="1101" spans="1:25" x14ac:dyDescent="0.25">
      <c r="A1101">
        <v>674310</v>
      </c>
      <c r="B1101" t="s">
        <v>6822</v>
      </c>
      <c r="C1101" t="s">
        <v>6823</v>
      </c>
      <c r="D1101">
        <v>4</v>
      </c>
      <c r="E1101" t="s">
        <v>6824</v>
      </c>
      <c r="F1101" t="s">
        <v>2343</v>
      </c>
      <c r="G1101" t="s">
        <v>624</v>
      </c>
      <c r="H1101" t="s">
        <v>625</v>
      </c>
      <c r="I1101" t="s">
        <v>624</v>
      </c>
      <c r="J1101">
        <v>1967</v>
      </c>
      <c r="K1101">
        <v>1966</v>
      </c>
      <c r="L1101" t="s">
        <v>6825</v>
      </c>
      <c r="M1101" t="s">
        <v>6826</v>
      </c>
      <c r="N1101" t="s">
        <v>84</v>
      </c>
      <c r="O1101" t="s">
        <v>32</v>
      </c>
      <c r="P1101" t="s">
        <v>31</v>
      </c>
      <c r="Q1101" t="s">
        <v>27</v>
      </c>
      <c r="R1101" t="s">
        <v>35</v>
      </c>
      <c r="S1101" t="s">
        <v>27</v>
      </c>
      <c r="T1101" t="s">
        <v>31</v>
      </c>
      <c r="U1101" t="s">
        <v>27</v>
      </c>
      <c r="V1101" t="s">
        <v>27</v>
      </c>
      <c r="W1101" t="s">
        <v>27</v>
      </c>
      <c r="X1101" t="s">
        <v>172</v>
      </c>
      <c r="Y1101" t="s">
        <v>6827</v>
      </c>
    </row>
    <row r="1102" spans="1:25" x14ac:dyDescent="0.25">
      <c r="A1102">
        <v>1219</v>
      </c>
      <c r="B1102" t="s">
        <v>6828</v>
      </c>
      <c r="C1102" t="s">
        <v>6829</v>
      </c>
      <c r="D1102">
        <v>4</v>
      </c>
      <c r="E1102" t="s">
        <v>6830</v>
      </c>
      <c r="F1102" t="s">
        <v>6831</v>
      </c>
      <c r="G1102" t="e">
        <f>-pamil</f>
        <v>#NAME?</v>
      </c>
      <c r="H1102" t="s">
        <v>1447</v>
      </c>
      <c r="I1102" t="e">
        <f>-pamil</f>
        <v>#NAME?</v>
      </c>
      <c r="J1102">
        <v>1968</v>
      </c>
      <c r="K1102">
        <v>1981</v>
      </c>
      <c r="L1102" t="s">
        <v>6832</v>
      </c>
      <c r="M1102" t="s">
        <v>6833</v>
      </c>
      <c r="N1102" t="s">
        <v>6834</v>
      </c>
      <c r="O1102" t="s">
        <v>32</v>
      </c>
      <c r="P1102" t="s">
        <v>27</v>
      </c>
      <c r="Q1102" t="s">
        <v>27</v>
      </c>
      <c r="R1102" t="s">
        <v>33</v>
      </c>
      <c r="S1102" t="s">
        <v>27</v>
      </c>
      <c r="T1102" t="s">
        <v>31</v>
      </c>
      <c r="U1102" t="s">
        <v>31</v>
      </c>
      <c r="V1102" t="s">
        <v>27</v>
      </c>
      <c r="W1102" t="s">
        <v>27</v>
      </c>
      <c r="X1102" t="s">
        <v>47</v>
      </c>
      <c r="Y1102" t="s">
        <v>6835</v>
      </c>
    </row>
    <row r="1103" spans="1:25" x14ac:dyDescent="0.25">
      <c r="A1103">
        <v>26401</v>
      </c>
      <c r="B1103" t="s">
        <v>6836</v>
      </c>
      <c r="C1103" t="s">
        <v>6837</v>
      </c>
      <c r="D1103">
        <v>4</v>
      </c>
      <c r="E1103" t="s">
        <v>6838</v>
      </c>
      <c r="F1103" t="s">
        <v>6839</v>
      </c>
      <c r="J1103">
        <v>1970</v>
      </c>
      <c r="K1103">
        <v>1981</v>
      </c>
      <c r="L1103" t="s">
        <v>6840</v>
      </c>
      <c r="M1103" t="s">
        <v>6841</v>
      </c>
      <c r="N1103" t="s">
        <v>78</v>
      </c>
      <c r="O1103" t="s">
        <v>32</v>
      </c>
      <c r="P1103" t="s">
        <v>31</v>
      </c>
      <c r="Q1103" t="s">
        <v>27</v>
      </c>
      <c r="R1103" t="s">
        <v>35</v>
      </c>
      <c r="S1103" t="s">
        <v>27</v>
      </c>
      <c r="T1103" t="s">
        <v>31</v>
      </c>
      <c r="U1103" t="s">
        <v>27</v>
      </c>
      <c r="V1103" t="s">
        <v>27</v>
      </c>
      <c r="W1103" t="s">
        <v>31</v>
      </c>
      <c r="X1103" t="s">
        <v>47</v>
      </c>
      <c r="Y1103" t="s">
        <v>6842</v>
      </c>
    </row>
    <row r="1104" spans="1:25" x14ac:dyDescent="0.25">
      <c r="A1104">
        <v>255221</v>
      </c>
      <c r="B1104" t="s">
        <v>6843</v>
      </c>
      <c r="C1104" t="s">
        <v>6844</v>
      </c>
      <c r="D1104">
        <v>4</v>
      </c>
      <c r="E1104" t="s">
        <v>6845</v>
      </c>
      <c r="F1104" t="s">
        <v>6846</v>
      </c>
      <c r="G1104" t="e">
        <f>-olol</f>
        <v>#NAME?</v>
      </c>
      <c r="H1104" t="s">
        <v>87</v>
      </c>
      <c r="I1104" t="e">
        <f>-olol</f>
        <v>#NAME?</v>
      </c>
      <c r="J1104">
        <v>1990</v>
      </c>
      <c r="K1104">
        <v>1989</v>
      </c>
      <c r="L1104" t="s">
        <v>6847</v>
      </c>
      <c r="M1104" t="s">
        <v>6848</v>
      </c>
      <c r="N1104" t="s">
        <v>6396</v>
      </c>
      <c r="O1104" t="s">
        <v>32</v>
      </c>
      <c r="P1104" t="s">
        <v>31</v>
      </c>
      <c r="Q1104" t="s">
        <v>27</v>
      </c>
      <c r="R1104" t="s">
        <v>33</v>
      </c>
      <c r="S1104" t="s">
        <v>31</v>
      </c>
      <c r="T1104" t="s">
        <v>27</v>
      </c>
      <c r="U1104" t="s">
        <v>27</v>
      </c>
      <c r="V1104" t="s">
        <v>31</v>
      </c>
      <c r="W1104" t="s">
        <v>27</v>
      </c>
      <c r="X1104" t="s">
        <v>47</v>
      </c>
      <c r="Y1104" t="s">
        <v>6849</v>
      </c>
    </row>
    <row r="1105" spans="1:25" x14ac:dyDescent="0.25">
      <c r="A1105">
        <v>1148</v>
      </c>
      <c r="B1105" t="s">
        <v>6850</v>
      </c>
      <c r="C1105" t="s">
        <v>6851</v>
      </c>
      <c r="D1105">
        <v>4</v>
      </c>
      <c r="F1105" t="s">
        <v>6852</v>
      </c>
      <c r="J1105">
        <v>1967</v>
      </c>
      <c r="K1105">
        <v>1969</v>
      </c>
      <c r="L1105" t="s">
        <v>6853</v>
      </c>
      <c r="M1105" t="s">
        <v>6854</v>
      </c>
      <c r="N1105" t="s">
        <v>6855</v>
      </c>
      <c r="O1105" t="s">
        <v>32</v>
      </c>
      <c r="P1105" t="s">
        <v>31</v>
      </c>
      <c r="Q1105" t="s">
        <v>27</v>
      </c>
      <c r="R1105" t="s">
        <v>35</v>
      </c>
      <c r="S1105" t="s">
        <v>27</v>
      </c>
      <c r="T1105" t="s">
        <v>27</v>
      </c>
      <c r="U1105" t="s">
        <v>27</v>
      </c>
      <c r="V1105" t="s">
        <v>31</v>
      </c>
      <c r="W1105" t="s">
        <v>27</v>
      </c>
      <c r="X1105" t="s">
        <v>47</v>
      </c>
      <c r="Y1105" t="s">
        <v>6856</v>
      </c>
    </row>
    <row r="1106" spans="1:25" x14ac:dyDescent="0.25">
      <c r="A1106">
        <v>418482</v>
      </c>
      <c r="B1106" t="s">
        <v>6857</v>
      </c>
      <c r="C1106" t="s">
        <v>6858</v>
      </c>
      <c r="D1106">
        <v>4</v>
      </c>
      <c r="F1106" t="s">
        <v>353</v>
      </c>
      <c r="K1106">
        <v>1982</v>
      </c>
      <c r="L1106" t="s">
        <v>6859</v>
      </c>
      <c r="M1106" t="s">
        <v>6860</v>
      </c>
      <c r="O1106" t="s">
        <v>32</v>
      </c>
      <c r="P1106" t="s">
        <v>31</v>
      </c>
      <c r="Q1106" t="s">
        <v>27</v>
      </c>
      <c r="R1106" t="s">
        <v>35</v>
      </c>
      <c r="S1106" t="s">
        <v>27</v>
      </c>
      <c r="T1106" t="s">
        <v>31</v>
      </c>
      <c r="U1106" t="s">
        <v>27</v>
      </c>
      <c r="V1106" t="s">
        <v>27</v>
      </c>
      <c r="W1106" t="s">
        <v>27</v>
      </c>
      <c r="X1106" t="s">
        <v>172</v>
      </c>
      <c r="Y1106" t="s">
        <v>6861</v>
      </c>
    </row>
    <row r="1107" spans="1:25" x14ac:dyDescent="0.25">
      <c r="A1107">
        <v>429204</v>
      </c>
      <c r="B1107" t="s">
        <v>6862</v>
      </c>
      <c r="C1107" t="s">
        <v>6863</v>
      </c>
      <c r="D1107">
        <v>4</v>
      </c>
      <c r="F1107" t="s">
        <v>6864</v>
      </c>
      <c r="K1107">
        <v>1993</v>
      </c>
      <c r="L1107" t="s">
        <v>6865</v>
      </c>
      <c r="M1107" t="s">
        <v>6866</v>
      </c>
      <c r="N1107" t="s">
        <v>1828</v>
      </c>
      <c r="O1107" t="s">
        <v>26</v>
      </c>
      <c r="P1107" t="s">
        <v>31</v>
      </c>
      <c r="Q1107" t="s">
        <v>27</v>
      </c>
      <c r="R1107" t="s">
        <v>28</v>
      </c>
      <c r="S1107" t="s">
        <v>27</v>
      </c>
      <c r="T1107" t="s">
        <v>27</v>
      </c>
      <c r="U1107" t="s">
        <v>31</v>
      </c>
      <c r="V1107" t="s">
        <v>27</v>
      </c>
      <c r="W1107" t="s">
        <v>27</v>
      </c>
      <c r="X1107" t="s">
        <v>47</v>
      </c>
      <c r="Y1107" t="s">
        <v>6867</v>
      </c>
    </row>
    <row r="1108" spans="1:25" x14ac:dyDescent="0.25">
      <c r="A1108">
        <v>31422</v>
      </c>
      <c r="B1108" t="s">
        <v>6868</v>
      </c>
      <c r="C1108" t="s">
        <v>6869</v>
      </c>
      <c r="D1108">
        <v>4</v>
      </c>
      <c r="F1108" t="s">
        <v>6870</v>
      </c>
      <c r="K1108">
        <v>1982</v>
      </c>
      <c r="L1108" t="s">
        <v>6871</v>
      </c>
      <c r="M1108" t="s">
        <v>6872</v>
      </c>
      <c r="N1108" t="s">
        <v>6327</v>
      </c>
      <c r="O1108" t="s">
        <v>32</v>
      </c>
      <c r="P1108" t="s">
        <v>31</v>
      </c>
      <c r="Q1108" t="s">
        <v>27</v>
      </c>
      <c r="R1108" t="s">
        <v>35</v>
      </c>
      <c r="S1108" t="s">
        <v>27</v>
      </c>
      <c r="T1108" t="s">
        <v>27</v>
      </c>
      <c r="U1108" t="s">
        <v>31</v>
      </c>
      <c r="V1108" t="s">
        <v>27</v>
      </c>
      <c r="W1108" t="s">
        <v>27</v>
      </c>
      <c r="X1108" t="s">
        <v>47</v>
      </c>
      <c r="Y1108" t="s">
        <v>6873</v>
      </c>
    </row>
    <row r="1109" spans="1:25" x14ac:dyDescent="0.25">
      <c r="A1109">
        <v>675517</v>
      </c>
      <c r="B1109" t="s">
        <v>6874</v>
      </c>
      <c r="C1109" t="s">
        <v>6875</v>
      </c>
      <c r="D1109">
        <v>4</v>
      </c>
      <c r="F1109" t="s">
        <v>1091</v>
      </c>
      <c r="O1109" t="s">
        <v>37</v>
      </c>
      <c r="P1109" t="s">
        <v>27</v>
      </c>
      <c r="Q1109" t="s">
        <v>27</v>
      </c>
      <c r="R1109" t="s">
        <v>28</v>
      </c>
      <c r="S1109" t="s">
        <v>27</v>
      </c>
      <c r="T1109" t="s">
        <v>27</v>
      </c>
      <c r="U1109" t="s">
        <v>31</v>
      </c>
      <c r="V1109" t="s">
        <v>27</v>
      </c>
      <c r="W1109" t="s">
        <v>27</v>
      </c>
      <c r="X1109" t="s">
        <v>172</v>
      </c>
    </row>
    <row r="1110" spans="1:25" x14ac:dyDescent="0.25">
      <c r="A1110">
        <v>1382993</v>
      </c>
      <c r="B1110" t="s">
        <v>6876</v>
      </c>
      <c r="C1110" t="s">
        <v>6877</v>
      </c>
      <c r="D1110">
        <v>4</v>
      </c>
      <c r="F1110" t="s">
        <v>6878</v>
      </c>
      <c r="J1110">
        <v>1975</v>
      </c>
      <c r="K1110">
        <v>1976</v>
      </c>
      <c r="L1110" t="s">
        <v>6879</v>
      </c>
      <c r="M1110" t="s">
        <v>6880</v>
      </c>
      <c r="N1110" t="s">
        <v>3869</v>
      </c>
      <c r="O1110" t="s">
        <v>32</v>
      </c>
      <c r="P1110" t="s">
        <v>27</v>
      </c>
      <c r="Q1110" t="s">
        <v>27</v>
      </c>
      <c r="R1110" t="s">
        <v>37</v>
      </c>
      <c r="S1110" t="s">
        <v>27</v>
      </c>
      <c r="T1110" t="s">
        <v>27</v>
      </c>
      <c r="U1110" t="s">
        <v>31</v>
      </c>
      <c r="V1110" t="s">
        <v>27</v>
      </c>
      <c r="W1110" t="s">
        <v>27</v>
      </c>
      <c r="X1110" t="s">
        <v>47</v>
      </c>
    </row>
    <row r="1111" spans="1:25" x14ac:dyDescent="0.25">
      <c r="A1111">
        <v>674937</v>
      </c>
      <c r="B1111" t="s">
        <v>6881</v>
      </c>
      <c r="C1111" t="s">
        <v>6882</v>
      </c>
      <c r="D1111">
        <v>4</v>
      </c>
      <c r="E1111" t="s">
        <v>6883</v>
      </c>
      <c r="F1111" t="s">
        <v>3221</v>
      </c>
      <c r="G1111" t="e">
        <f>-peridol</f>
        <v>#NAME?</v>
      </c>
      <c r="H1111" t="s">
        <v>138</v>
      </c>
      <c r="I1111" t="e">
        <f>-peridol</f>
        <v>#NAME?</v>
      </c>
      <c r="J1111">
        <v>1980</v>
      </c>
      <c r="K1111">
        <v>1986</v>
      </c>
      <c r="L1111" t="s">
        <v>2227</v>
      </c>
      <c r="M1111" t="s">
        <v>2228</v>
      </c>
      <c r="N1111" t="s">
        <v>76</v>
      </c>
      <c r="O1111" t="s">
        <v>32</v>
      </c>
      <c r="P1111" t="s">
        <v>27</v>
      </c>
      <c r="Q1111" t="s">
        <v>27</v>
      </c>
      <c r="R1111" t="s">
        <v>35</v>
      </c>
      <c r="S1111" t="s">
        <v>31</v>
      </c>
      <c r="T1111" t="s">
        <v>27</v>
      </c>
      <c r="U1111" t="s">
        <v>31</v>
      </c>
      <c r="V1111" t="s">
        <v>27</v>
      </c>
      <c r="W1111" t="s">
        <v>31</v>
      </c>
      <c r="X1111" t="s">
        <v>47</v>
      </c>
      <c r="Y1111" t="s">
        <v>6884</v>
      </c>
    </row>
    <row r="1112" spans="1:25" x14ac:dyDescent="0.25">
      <c r="A1112">
        <v>93895</v>
      </c>
      <c r="B1112" t="s">
        <v>6885</v>
      </c>
      <c r="C1112" t="s">
        <v>6886</v>
      </c>
      <c r="D1112">
        <v>4</v>
      </c>
      <c r="E1112" t="s">
        <v>6887</v>
      </c>
      <c r="F1112" t="s">
        <v>146</v>
      </c>
      <c r="J1112">
        <v>1998</v>
      </c>
      <c r="K1112">
        <v>1998</v>
      </c>
      <c r="L1112" t="s">
        <v>6888</v>
      </c>
      <c r="M1112" t="s">
        <v>6889</v>
      </c>
      <c r="O1112" t="s">
        <v>32</v>
      </c>
      <c r="P1112" t="s">
        <v>31</v>
      </c>
      <c r="Q1112" t="s">
        <v>27</v>
      </c>
      <c r="R1112" t="s">
        <v>35</v>
      </c>
      <c r="S1112" t="s">
        <v>31</v>
      </c>
      <c r="T1112" t="s">
        <v>31</v>
      </c>
      <c r="U1112" t="s">
        <v>27</v>
      </c>
      <c r="V1112" t="s">
        <v>27</v>
      </c>
      <c r="W1112" t="s">
        <v>31</v>
      </c>
      <c r="X1112" t="s">
        <v>47</v>
      </c>
      <c r="Y1112" t="s">
        <v>6890</v>
      </c>
    </row>
    <row r="1113" spans="1:25" x14ac:dyDescent="0.25">
      <c r="A1113">
        <v>51162</v>
      </c>
      <c r="B1113" t="s">
        <v>6891</v>
      </c>
      <c r="C1113" t="s">
        <v>6892</v>
      </c>
      <c r="D1113">
        <v>4</v>
      </c>
      <c r="E1113" t="s">
        <v>6893</v>
      </c>
      <c r="F1113" t="s">
        <v>6894</v>
      </c>
      <c r="J1113">
        <v>1975</v>
      </c>
      <c r="K1113">
        <v>1989</v>
      </c>
      <c r="L1113" t="s">
        <v>6895</v>
      </c>
      <c r="M1113" t="s">
        <v>6896</v>
      </c>
      <c r="N1113" t="s">
        <v>816</v>
      </c>
      <c r="O1113" t="s">
        <v>32</v>
      </c>
      <c r="P1113" t="s">
        <v>31</v>
      </c>
      <c r="Q1113" t="s">
        <v>27</v>
      </c>
      <c r="R1113" t="s">
        <v>33</v>
      </c>
      <c r="S1113" t="s">
        <v>27</v>
      </c>
      <c r="T1113" t="s">
        <v>31</v>
      </c>
      <c r="U1113" t="s">
        <v>27</v>
      </c>
      <c r="V1113" t="s">
        <v>27</v>
      </c>
      <c r="W1113" t="s">
        <v>31</v>
      </c>
      <c r="X1113" t="s">
        <v>47</v>
      </c>
      <c r="Y1113" t="s">
        <v>6897</v>
      </c>
    </row>
    <row r="1114" spans="1:25" x14ac:dyDescent="0.25">
      <c r="A1114">
        <v>675571</v>
      </c>
      <c r="B1114" t="s">
        <v>6898</v>
      </c>
      <c r="C1114" t="s">
        <v>6899</v>
      </c>
      <c r="D1114">
        <v>4</v>
      </c>
      <c r="F1114" t="s">
        <v>691</v>
      </c>
      <c r="G1114" t="s">
        <v>654</v>
      </c>
      <c r="H1114" t="s">
        <v>655</v>
      </c>
      <c r="I1114" t="s">
        <v>654</v>
      </c>
      <c r="K1114">
        <v>1977</v>
      </c>
      <c r="N1114" t="s">
        <v>1717</v>
      </c>
      <c r="O1114" t="s">
        <v>26</v>
      </c>
      <c r="P1114" t="s">
        <v>27</v>
      </c>
      <c r="Q1114" t="s">
        <v>27</v>
      </c>
      <c r="R1114" t="s">
        <v>28</v>
      </c>
      <c r="S1114" t="s">
        <v>27</v>
      </c>
      <c r="T1114" t="s">
        <v>31</v>
      </c>
      <c r="U1114" t="s">
        <v>27</v>
      </c>
      <c r="V1114" t="s">
        <v>27</v>
      </c>
      <c r="W1114" t="s">
        <v>31</v>
      </c>
      <c r="X1114" t="s">
        <v>47</v>
      </c>
    </row>
    <row r="1115" spans="1:25" x14ac:dyDescent="0.25">
      <c r="A1115">
        <v>428747</v>
      </c>
      <c r="B1115" t="s">
        <v>6900</v>
      </c>
      <c r="C1115" t="s">
        <v>6901</v>
      </c>
      <c r="D1115">
        <v>4</v>
      </c>
      <c r="E1115" t="s">
        <v>6902</v>
      </c>
      <c r="F1115" t="s">
        <v>1180</v>
      </c>
      <c r="G1115" t="s">
        <v>635</v>
      </c>
      <c r="H1115" t="s">
        <v>636</v>
      </c>
      <c r="I1115" t="s">
        <v>635</v>
      </c>
      <c r="J1115">
        <v>1993</v>
      </c>
      <c r="K1115">
        <v>2001</v>
      </c>
      <c r="L1115" t="s">
        <v>6903</v>
      </c>
      <c r="M1115" t="s">
        <v>6904</v>
      </c>
      <c r="N1115" t="s">
        <v>198</v>
      </c>
      <c r="O1115" t="s">
        <v>26</v>
      </c>
      <c r="P1115" t="s">
        <v>31</v>
      </c>
      <c r="Q1115" t="s">
        <v>27</v>
      </c>
      <c r="R1115" t="s">
        <v>28</v>
      </c>
      <c r="S1115" t="s">
        <v>27</v>
      </c>
      <c r="T1115" t="s">
        <v>27</v>
      </c>
      <c r="U1115" t="s">
        <v>31</v>
      </c>
      <c r="V1115" t="s">
        <v>31</v>
      </c>
      <c r="W1115" t="s">
        <v>31</v>
      </c>
      <c r="X1115" t="s">
        <v>47</v>
      </c>
      <c r="Y1115" t="s">
        <v>6905</v>
      </c>
    </row>
    <row r="1116" spans="1:25" x14ac:dyDescent="0.25">
      <c r="A1116">
        <v>1383016</v>
      </c>
      <c r="B1116" t="s">
        <v>6906</v>
      </c>
      <c r="C1116" t="s">
        <v>6907</v>
      </c>
      <c r="D1116">
        <v>4</v>
      </c>
      <c r="F1116" t="s">
        <v>6908</v>
      </c>
      <c r="L1116" t="s">
        <v>6909</v>
      </c>
      <c r="M1116" t="s">
        <v>6910</v>
      </c>
      <c r="N1116" t="s">
        <v>2163</v>
      </c>
      <c r="O1116" t="s">
        <v>32</v>
      </c>
      <c r="P1116" t="s">
        <v>27</v>
      </c>
      <c r="Q1116" t="s">
        <v>27</v>
      </c>
      <c r="R1116" t="s">
        <v>37</v>
      </c>
      <c r="S1116" t="s">
        <v>27</v>
      </c>
      <c r="T1116" t="s">
        <v>27</v>
      </c>
      <c r="U1116" t="s">
        <v>31</v>
      </c>
      <c r="V1116" t="s">
        <v>27</v>
      </c>
      <c r="W1116" t="s">
        <v>27</v>
      </c>
      <c r="X1116" t="s">
        <v>47</v>
      </c>
    </row>
    <row r="1117" spans="1:25" x14ac:dyDescent="0.25">
      <c r="A1117">
        <v>675167</v>
      </c>
      <c r="B1117" t="s">
        <v>6911</v>
      </c>
      <c r="C1117" t="s">
        <v>6912</v>
      </c>
      <c r="D1117">
        <v>4</v>
      </c>
      <c r="E1117" t="s">
        <v>6913</v>
      </c>
      <c r="F1117" t="s">
        <v>6914</v>
      </c>
      <c r="G1117" t="e">
        <f>-prazole</f>
        <v>#NAME?</v>
      </c>
      <c r="H1117" t="s">
        <v>63</v>
      </c>
      <c r="I1117" t="e">
        <f>-prazole</f>
        <v>#NAME?</v>
      </c>
      <c r="J1117">
        <v>1989</v>
      </c>
      <c r="K1117">
        <v>1990</v>
      </c>
      <c r="L1117" t="s">
        <v>6915</v>
      </c>
      <c r="M1117" t="s">
        <v>6916</v>
      </c>
      <c r="N1117" t="s">
        <v>6917</v>
      </c>
      <c r="O1117" t="s">
        <v>32</v>
      </c>
      <c r="P1117" t="s">
        <v>31</v>
      </c>
      <c r="Q1117" t="s">
        <v>27</v>
      </c>
      <c r="R1117" t="s">
        <v>35</v>
      </c>
      <c r="S1117" t="s">
        <v>27</v>
      </c>
      <c r="T1117" t="s">
        <v>27</v>
      </c>
      <c r="U1117" t="s">
        <v>27</v>
      </c>
      <c r="V1117" t="s">
        <v>31</v>
      </c>
      <c r="W1117" t="s">
        <v>27</v>
      </c>
      <c r="X1117" t="s">
        <v>172</v>
      </c>
      <c r="Y1117" t="s">
        <v>6918</v>
      </c>
    </row>
    <row r="1118" spans="1:25" x14ac:dyDescent="0.25">
      <c r="A1118">
        <v>675195</v>
      </c>
      <c r="B1118" t="s">
        <v>6919</v>
      </c>
      <c r="C1118" t="s">
        <v>6920</v>
      </c>
      <c r="D1118">
        <v>4</v>
      </c>
      <c r="E1118" t="s">
        <v>6921</v>
      </c>
      <c r="F1118" t="s">
        <v>1180</v>
      </c>
      <c r="G1118" t="e">
        <f>-ium</f>
        <v>#NAME?</v>
      </c>
      <c r="H1118" t="s">
        <v>67</v>
      </c>
      <c r="I1118" t="e">
        <f>-ium</f>
        <v>#NAME?</v>
      </c>
      <c r="J1118">
        <v>1993</v>
      </c>
      <c r="K1118">
        <v>1994</v>
      </c>
      <c r="L1118" t="s">
        <v>6922</v>
      </c>
      <c r="M1118" t="s">
        <v>6923</v>
      </c>
      <c r="N1118" t="s">
        <v>823</v>
      </c>
      <c r="O1118" t="s">
        <v>26</v>
      </c>
      <c r="P1118" t="s">
        <v>27</v>
      </c>
      <c r="Q1118" t="s">
        <v>27</v>
      </c>
      <c r="R1118" t="s">
        <v>28</v>
      </c>
      <c r="S1118" t="s">
        <v>27</v>
      </c>
      <c r="T1118" t="s">
        <v>27</v>
      </c>
      <c r="U1118" t="s">
        <v>31</v>
      </c>
      <c r="V1118" t="s">
        <v>27</v>
      </c>
      <c r="W1118" t="s">
        <v>27</v>
      </c>
      <c r="X1118" t="s">
        <v>47</v>
      </c>
      <c r="Y1118" t="s">
        <v>6924</v>
      </c>
    </row>
    <row r="1119" spans="1:25" x14ac:dyDescent="0.25">
      <c r="A1119">
        <v>27185</v>
      </c>
      <c r="B1119" t="s">
        <v>6925</v>
      </c>
      <c r="C1119" t="s">
        <v>6926</v>
      </c>
      <c r="D1119">
        <v>4</v>
      </c>
      <c r="E1119" t="s">
        <v>6927</v>
      </c>
      <c r="F1119" t="s">
        <v>6928</v>
      </c>
      <c r="G1119" t="e">
        <f>-arone</f>
        <v>#NAME?</v>
      </c>
      <c r="H1119" t="s">
        <v>6929</v>
      </c>
      <c r="I1119" t="s">
        <v>6930</v>
      </c>
      <c r="K1119">
        <v>1985</v>
      </c>
      <c r="L1119" t="s">
        <v>6931</v>
      </c>
      <c r="M1119" t="s">
        <v>6932</v>
      </c>
      <c r="O1119" t="s">
        <v>32</v>
      </c>
      <c r="P1119" t="s">
        <v>27</v>
      </c>
      <c r="Q1119" t="s">
        <v>27</v>
      </c>
      <c r="R1119" t="s">
        <v>35</v>
      </c>
      <c r="S1119" t="s">
        <v>27</v>
      </c>
      <c r="T1119" t="s">
        <v>31</v>
      </c>
      <c r="U1119" t="s">
        <v>31</v>
      </c>
      <c r="V1119" t="s">
        <v>27</v>
      </c>
      <c r="W1119" t="s">
        <v>31</v>
      </c>
      <c r="X1119" t="s">
        <v>47</v>
      </c>
      <c r="Y1119" t="s">
        <v>6933</v>
      </c>
    </row>
    <row r="1120" spans="1:25" x14ac:dyDescent="0.25">
      <c r="A1120">
        <v>17136</v>
      </c>
      <c r="B1120" t="s">
        <v>6934</v>
      </c>
      <c r="C1120" t="s">
        <v>6935</v>
      </c>
      <c r="D1120">
        <v>4</v>
      </c>
      <c r="E1120" t="s">
        <v>6936</v>
      </c>
      <c r="F1120" t="s">
        <v>1282</v>
      </c>
      <c r="G1120" t="e">
        <f>-oxacin</f>
        <v>#NAME?</v>
      </c>
      <c r="H1120" t="s">
        <v>378</v>
      </c>
      <c r="I1120" t="e">
        <f>-oxacin</f>
        <v>#NAME?</v>
      </c>
      <c r="J1120">
        <v>1995</v>
      </c>
      <c r="K1120">
        <v>1997</v>
      </c>
      <c r="L1120" t="s">
        <v>6937</v>
      </c>
      <c r="M1120" t="s">
        <v>6938</v>
      </c>
      <c r="N1120" t="s">
        <v>84</v>
      </c>
      <c r="O1120" t="s">
        <v>32</v>
      </c>
      <c r="P1120" t="s">
        <v>31</v>
      </c>
      <c r="Q1120" t="s">
        <v>27</v>
      </c>
      <c r="R1120" t="s">
        <v>33</v>
      </c>
      <c r="S1120" t="s">
        <v>27</v>
      </c>
      <c r="T1120" t="s">
        <v>31</v>
      </c>
      <c r="U1120" t="s">
        <v>27</v>
      </c>
      <c r="V1120" t="s">
        <v>27</v>
      </c>
      <c r="W1120" t="s">
        <v>27</v>
      </c>
      <c r="X1120" t="s">
        <v>172</v>
      </c>
      <c r="Y1120" t="s">
        <v>6939</v>
      </c>
    </row>
    <row r="1121" spans="1:25" x14ac:dyDescent="0.25">
      <c r="A1121">
        <v>573128</v>
      </c>
      <c r="B1121" t="s">
        <v>6940</v>
      </c>
      <c r="C1121" t="s">
        <v>6941</v>
      </c>
      <c r="D1121">
        <v>4</v>
      </c>
      <c r="E1121" t="s">
        <v>6942</v>
      </c>
      <c r="F1121" t="s">
        <v>4294</v>
      </c>
      <c r="G1121" t="s">
        <v>85</v>
      </c>
      <c r="H1121" t="s">
        <v>86</v>
      </c>
      <c r="I1121" t="s">
        <v>85</v>
      </c>
      <c r="J1121">
        <v>1990</v>
      </c>
      <c r="K1121">
        <v>1991</v>
      </c>
      <c r="L1121" t="s">
        <v>6943</v>
      </c>
      <c r="M1121" t="s">
        <v>6944</v>
      </c>
      <c r="N1121" t="s">
        <v>84</v>
      </c>
      <c r="O1121" t="s">
        <v>26</v>
      </c>
      <c r="P1121" t="s">
        <v>31</v>
      </c>
      <c r="Q1121" t="s">
        <v>27</v>
      </c>
      <c r="R1121" t="s">
        <v>28</v>
      </c>
      <c r="S1121" t="s">
        <v>27</v>
      </c>
      <c r="T1121" t="s">
        <v>31</v>
      </c>
      <c r="U1121" t="s">
        <v>27</v>
      </c>
      <c r="V1121" t="s">
        <v>27</v>
      </c>
      <c r="W1121" t="s">
        <v>27</v>
      </c>
      <c r="X1121" t="s">
        <v>47</v>
      </c>
      <c r="Y1121" t="s">
        <v>6945</v>
      </c>
    </row>
    <row r="1122" spans="1:25" x14ac:dyDescent="0.25">
      <c r="A1122">
        <v>924</v>
      </c>
      <c r="B1122" t="s">
        <v>6946</v>
      </c>
      <c r="C1122" t="s">
        <v>6947</v>
      </c>
      <c r="D1122">
        <v>4</v>
      </c>
      <c r="E1122" t="s">
        <v>6948</v>
      </c>
      <c r="F1122" t="s">
        <v>1034</v>
      </c>
      <c r="G1122" t="e">
        <f>-imus</f>
        <v>#NAME?</v>
      </c>
      <c r="H1122" t="s">
        <v>1857</v>
      </c>
      <c r="I1122" t="s">
        <v>1858</v>
      </c>
      <c r="J1122">
        <v>1992</v>
      </c>
      <c r="K1122">
        <v>1994</v>
      </c>
      <c r="L1122" t="s">
        <v>6949</v>
      </c>
      <c r="M1122" t="s">
        <v>6950</v>
      </c>
      <c r="N1122" t="s">
        <v>2232</v>
      </c>
      <c r="O1122" t="s">
        <v>26</v>
      </c>
      <c r="P1122" t="s">
        <v>27</v>
      </c>
      <c r="Q1122" t="s">
        <v>27</v>
      </c>
      <c r="R1122" t="s">
        <v>28</v>
      </c>
      <c r="S1122" t="s">
        <v>27</v>
      </c>
      <c r="T1122" t="s">
        <v>31</v>
      </c>
      <c r="U1122" t="s">
        <v>31</v>
      </c>
      <c r="V1122" t="s">
        <v>31</v>
      </c>
      <c r="W1122" t="s">
        <v>31</v>
      </c>
      <c r="X1122" t="s">
        <v>47</v>
      </c>
      <c r="Y1122" t="s">
        <v>6951</v>
      </c>
    </row>
    <row r="1123" spans="1:25" x14ac:dyDescent="0.25">
      <c r="A1123">
        <v>675478</v>
      </c>
      <c r="B1123" t="s">
        <v>6952</v>
      </c>
      <c r="C1123" t="s">
        <v>6953</v>
      </c>
      <c r="D1123">
        <v>4</v>
      </c>
      <c r="F1123" t="s">
        <v>1242</v>
      </c>
      <c r="K1123">
        <v>1966</v>
      </c>
      <c r="O1123" t="s">
        <v>37</v>
      </c>
      <c r="P1123" t="s">
        <v>27</v>
      </c>
      <c r="Q1123" t="s">
        <v>27</v>
      </c>
      <c r="R1123" t="s">
        <v>28</v>
      </c>
      <c r="S1123" t="s">
        <v>27</v>
      </c>
      <c r="T1123" t="s">
        <v>27</v>
      </c>
      <c r="U1123" t="s">
        <v>31</v>
      </c>
      <c r="V1123" t="s">
        <v>27</v>
      </c>
      <c r="W1123" t="s">
        <v>27</v>
      </c>
      <c r="X1123" t="s">
        <v>172</v>
      </c>
    </row>
    <row r="1124" spans="1:25" x14ac:dyDescent="0.25">
      <c r="A1124">
        <v>1383007</v>
      </c>
      <c r="B1124" t="s">
        <v>6954</v>
      </c>
      <c r="C1124" t="s">
        <v>6955</v>
      </c>
      <c r="D1124">
        <v>4</v>
      </c>
      <c r="F1124" t="s">
        <v>6956</v>
      </c>
      <c r="J1124">
        <v>1977</v>
      </c>
      <c r="K1124">
        <v>1977</v>
      </c>
      <c r="N1124" t="s">
        <v>3869</v>
      </c>
      <c r="O1124" t="s">
        <v>36</v>
      </c>
      <c r="P1124" t="s">
        <v>27</v>
      </c>
      <c r="Q1124" t="s">
        <v>27</v>
      </c>
      <c r="R1124" t="s">
        <v>37</v>
      </c>
      <c r="S1124" t="s">
        <v>27</v>
      </c>
      <c r="T1124" t="s">
        <v>27</v>
      </c>
      <c r="U1124" t="s">
        <v>31</v>
      </c>
      <c r="V1124" t="s">
        <v>27</v>
      </c>
      <c r="W1124" t="s">
        <v>27</v>
      </c>
      <c r="X1124" t="s">
        <v>47</v>
      </c>
    </row>
    <row r="1125" spans="1:25" x14ac:dyDescent="0.25">
      <c r="A1125">
        <v>244450</v>
      </c>
      <c r="B1125" t="s">
        <v>6957</v>
      </c>
      <c r="C1125" t="s">
        <v>6958</v>
      </c>
      <c r="D1125">
        <v>4</v>
      </c>
      <c r="E1125" t="s">
        <v>6959</v>
      </c>
      <c r="F1125" t="s">
        <v>1096</v>
      </c>
      <c r="J1125">
        <v>1991</v>
      </c>
      <c r="K1125">
        <v>1996</v>
      </c>
      <c r="L1125" t="s">
        <v>6960</v>
      </c>
      <c r="M1125" t="s">
        <v>6961</v>
      </c>
      <c r="N1125" t="s">
        <v>1842</v>
      </c>
      <c r="O1125" t="s">
        <v>32</v>
      </c>
      <c r="P1125" t="s">
        <v>27</v>
      </c>
      <c r="Q1125" t="s">
        <v>27</v>
      </c>
      <c r="R1125" t="s">
        <v>35</v>
      </c>
      <c r="S1125" t="s">
        <v>27</v>
      </c>
      <c r="T1125" t="s">
        <v>27</v>
      </c>
      <c r="U1125" t="s">
        <v>27</v>
      </c>
      <c r="V1125" t="s">
        <v>31</v>
      </c>
      <c r="W1125" t="s">
        <v>27</v>
      </c>
      <c r="X1125" t="s">
        <v>47</v>
      </c>
      <c r="Y1125" t="s">
        <v>6962</v>
      </c>
    </row>
    <row r="1126" spans="1:25" x14ac:dyDescent="0.25">
      <c r="A1126">
        <v>175447</v>
      </c>
      <c r="B1126" t="s">
        <v>6963</v>
      </c>
      <c r="C1126" t="s">
        <v>6964</v>
      </c>
      <c r="D1126">
        <v>4</v>
      </c>
      <c r="F1126" t="s">
        <v>6965</v>
      </c>
      <c r="L1126" t="s">
        <v>6966</v>
      </c>
      <c r="M1126" t="s">
        <v>6967</v>
      </c>
      <c r="N1126" t="s">
        <v>1828</v>
      </c>
      <c r="O1126" t="s">
        <v>32</v>
      </c>
      <c r="P1126" t="s">
        <v>31</v>
      </c>
      <c r="Q1126" t="s">
        <v>27</v>
      </c>
      <c r="R1126" t="s">
        <v>35</v>
      </c>
      <c r="S1126" t="s">
        <v>27</v>
      </c>
      <c r="T1126" t="s">
        <v>31</v>
      </c>
      <c r="U1126" t="s">
        <v>31</v>
      </c>
      <c r="V1126" t="s">
        <v>27</v>
      </c>
      <c r="W1126" t="s">
        <v>27</v>
      </c>
      <c r="X1126" t="s">
        <v>47</v>
      </c>
      <c r="Y1126" t="s">
        <v>6968</v>
      </c>
    </row>
    <row r="1127" spans="1:25" x14ac:dyDescent="0.25">
      <c r="A1127">
        <v>138562</v>
      </c>
      <c r="B1127" t="s">
        <v>6969</v>
      </c>
      <c r="C1127" t="s">
        <v>6970</v>
      </c>
      <c r="D1127">
        <v>4</v>
      </c>
      <c r="E1127" t="s">
        <v>6971</v>
      </c>
      <c r="F1127" t="s">
        <v>6972</v>
      </c>
      <c r="G1127" t="s">
        <v>610</v>
      </c>
      <c r="H1127" t="s">
        <v>650</v>
      </c>
      <c r="I1127" t="e">
        <f>-stat- (-vastatin)</f>
        <v>#NAME?</v>
      </c>
      <c r="J1127">
        <v>1987</v>
      </c>
      <c r="K1127">
        <v>1991</v>
      </c>
      <c r="L1127" t="s">
        <v>6973</v>
      </c>
      <c r="M1127" t="s">
        <v>6974</v>
      </c>
      <c r="N1127" t="s">
        <v>322</v>
      </c>
      <c r="O1127" t="s">
        <v>26</v>
      </c>
      <c r="P1127" t="s">
        <v>31</v>
      </c>
      <c r="Q1127" t="s">
        <v>27</v>
      </c>
      <c r="R1127" t="s">
        <v>28</v>
      </c>
      <c r="S1127" t="s">
        <v>27</v>
      </c>
      <c r="T1127" t="s">
        <v>31</v>
      </c>
      <c r="U1127" t="s">
        <v>27</v>
      </c>
      <c r="V1127" t="s">
        <v>27</v>
      </c>
      <c r="W1127" t="s">
        <v>31</v>
      </c>
      <c r="X1127" t="s">
        <v>47</v>
      </c>
      <c r="Y1127" t="s">
        <v>6975</v>
      </c>
    </row>
    <row r="1128" spans="1:25" x14ac:dyDescent="0.25">
      <c r="A1128">
        <v>508441</v>
      </c>
      <c r="B1128" t="s">
        <v>6976</v>
      </c>
      <c r="C1128" t="s">
        <v>6977</v>
      </c>
      <c r="D1128">
        <v>4</v>
      </c>
      <c r="F1128" t="s">
        <v>6978</v>
      </c>
      <c r="O1128" t="s">
        <v>26</v>
      </c>
      <c r="P1128" t="s">
        <v>27</v>
      </c>
      <c r="Q1128" t="s">
        <v>27</v>
      </c>
      <c r="R1128" t="s">
        <v>35</v>
      </c>
      <c r="S1128" t="s">
        <v>27</v>
      </c>
      <c r="T1128" t="s">
        <v>31</v>
      </c>
      <c r="U1128" t="s">
        <v>31</v>
      </c>
      <c r="V1128" t="s">
        <v>27</v>
      </c>
      <c r="W1128" t="s">
        <v>27</v>
      </c>
      <c r="X1128" t="s">
        <v>47</v>
      </c>
      <c r="Y1128" t="s">
        <v>6979</v>
      </c>
    </row>
    <row r="1129" spans="1:25" x14ac:dyDescent="0.25">
      <c r="A1129">
        <v>22641</v>
      </c>
      <c r="B1129" t="s">
        <v>6980</v>
      </c>
      <c r="C1129" t="s">
        <v>6981</v>
      </c>
      <c r="D1129">
        <v>4</v>
      </c>
      <c r="E1129" t="s">
        <v>6982</v>
      </c>
      <c r="F1129" t="s">
        <v>146</v>
      </c>
      <c r="J1129">
        <v>1970</v>
      </c>
      <c r="K1129">
        <v>1977</v>
      </c>
      <c r="L1129" t="s">
        <v>6983</v>
      </c>
      <c r="M1129" t="s">
        <v>6984</v>
      </c>
      <c r="N1129" t="s">
        <v>322</v>
      </c>
      <c r="O1129" t="s">
        <v>32</v>
      </c>
      <c r="P1129" t="s">
        <v>27</v>
      </c>
      <c r="Q1129" t="s">
        <v>27</v>
      </c>
      <c r="R1129" t="s">
        <v>35</v>
      </c>
      <c r="S1129" t="s">
        <v>27</v>
      </c>
      <c r="T1129" t="s">
        <v>31</v>
      </c>
      <c r="U1129" t="s">
        <v>27</v>
      </c>
      <c r="V1129" t="s">
        <v>27</v>
      </c>
      <c r="W1129" t="s">
        <v>27</v>
      </c>
      <c r="X1129" t="s">
        <v>172</v>
      </c>
      <c r="Y1129" t="s">
        <v>6985</v>
      </c>
    </row>
    <row r="1130" spans="1:25" x14ac:dyDescent="0.25">
      <c r="A1130">
        <v>19915</v>
      </c>
      <c r="B1130" t="s">
        <v>6986</v>
      </c>
      <c r="C1130" t="s">
        <v>6987</v>
      </c>
      <c r="D1130">
        <v>4</v>
      </c>
      <c r="E1130" t="s">
        <v>6988</v>
      </c>
      <c r="F1130" t="s">
        <v>6989</v>
      </c>
      <c r="J1130">
        <v>1963</v>
      </c>
      <c r="K1130">
        <v>1968</v>
      </c>
      <c r="L1130" t="s">
        <v>6990</v>
      </c>
      <c r="M1130" t="s">
        <v>6991</v>
      </c>
      <c r="N1130" t="s">
        <v>906</v>
      </c>
      <c r="O1130" t="s">
        <v>32</v>
      </c>
      <c r="P1130" t="s">
        <v>31</v>
      </c>
      <c r="Q1130" t="s">
        <v>27</v>
      </c>
      <c r="R1130" t="s">
        <v>35</v>
      </c>
      <c r="S1130" t="s">
        <v>27</v>
      </c>
      <c r="T1130" t="s">
        <v>31</v>
      </c>
      <c r="U1130" t="s">
        <v>31</v>
      </c>
      <c r="V1130" t="s">
        <v>31</v>
      </c>
      <c r="W1130" t="s">
        <v>31</v>
      </c>
      <c r="X1130" t="s">
        <v>47</v>
      </c>
      <c r="Y1130" t="s">
        <v>6992</v>
      </c>
    </row>
    <row r="1131" spans="1:25" x14ac:dyDescent="0.25">
      <c r="A1131">
        <v>16506</v>
      </c>
      <c r="B1131" t="s">
        <v>6993</v>
      </c>
      <c r="C1131" t="s">
        <v>6994</v>
      </c>
      <c r="D1131">
        <v>4</v>
      </c>
      <c r="E1131" t="s">
        <v>6995</v>
      </c>
      <c r="F1131" t="s">
        <v>6996</v>
      </c>
      <c r="G1131" t="e">
        <f>-azepam</f>
        <v>#NAME?</v>
      </c>
      <c r="H1131" t="s">
        <v>286</v>
      </c>
      <c r="I1131" t="e">
        <f>-azepam</f>
        <v>#NAME?</v>
      </c>
      <c r="J1131">
        <v>1965</v>
      </c>
      <c r="K1131">
        <v>1965</v>
      </c>
      <c r="L1131" t="s">
        <v>6997</v>
      </c>
      <c r="M1131" t="s">
        <v>6998</v>
      </c>
      <c r="N1131" t="s">
        <v>326</v>
      </c>
      <c r="O1131" t="s">
        <v>32</v>
      </c>
      <c r="P1131" t="s">
        <v>31</v>
      </c>
      <c r="Q1131" t="s">
        <v>27</v>
      </c>
      <c r="R1131" t="s">
        <v>33</v>
      </c>
      <c r="S1131" t="s">
        <v>27</v>
      </c>
      <c r="T1131" t="s">
        <v>31</v>
      </c>
      <c r="U1131" t="s">
        <v>27</v>
      </c>
      <c r="V1131" t="s">
        <v>27</v>
      </c>
      <c r="W1131" t="s">
        <v>27</v>
      </c>
      <c r="X1131" t="s">
        <v>47</v>
      </c>
      <c r="Y1131" t="s">
        <v>6999</v>
      </c>
    </row>
    <row r="1132" spans="1:25" x14ac:dyDescent="0.25">
      <c r="A1132">
        <v>454373</v>
      </c>
      <c r="B1132" t="s">
        <v>7000</v>
      </c>
      <c r="C1132" t="s">
        <v>7001</v>
      </c>
      <c r="D1132">
        <v>4</v>
      </c>
      <c r="E1132" t="s">
        <v>7002</v>
      </c>
      <c r="F1132" t="s">
        <v>396</v>
      </c>
      <c r="G1132" t="e">
        <f>-cillin</f>
        <v>#NAME?</v>
      </c>
      <c r="H1132" t="s">
        <v>34</v>
      </c>
      <c r="I1132" t="e">
        <f>-cillin</f>
        <v>#NAME?</v>
      </c>
      <c r="J1132">
        <v>1972</v>
      </c>
      <c r="K1132">
        <v>1972</v>
      </c>
      <c r="L1132" t="s">
        <v>7003</v>
      </c>
      <c r="M1132" t="s">
        <v>7004</v>
      </c>
      <c r="N1132" t="s">
        <v>84</v>
      </c>
      <c r="O1132" t="s">
        <v>26</v>
      </c>
      <c r="P1132" t="s">
        <v>31</v>
      </c>
      <c r="Q1132" t="s">
        <v>27</v>
      </c>
      <c r="R1132" t="s">
        <v>33</v>
      </c>
      <c r="S1132" t="s">
        <v>31</v>
      </c>
      <c r="T1132" t="s">
        <v>31</v>
      </c>
      <c r="U1132" t="s">
        <v>27</v>
      </c>
      <c r="V1132" t="s">
        <v>27</v>
      </c>
      <c r="W1132" t="s">
        <v>27</v>
      </c>
      <c r="X1132" t="s">
        <v>172</v>
      </c>
      <c r="Y1132" t="s">
        <v>7005</v>
      </c>
    </row>
    <row r="1133" spans="1:25" x14ac:dyDescent="0.25">
      <c r="A1133">
        <v>19278</v>
      </c>
      <c r="B1133" t="s">
        <v>7006</v>
      </c>
      <c r="C1133" t="s">
        <v>7007</v>
      </c>
      <c r="D1133">
        <v>4</v>
      </c>
      <c r="E1133" t="s">
        <v>7008</v>
      </c>
      <c r="F1133" t="s">
        <v>3540</v>
      </c>
      <c r="J1133">
        <v>1984</v>
      </c>
      <c r="K1133">
        <v>1997</v>
      </c>
      <c r="L1133" t="s">
        <v>7009</v>
      </c>
      <c r="M1133" t="s">
        <v>7010</v>
      </c>
      <c r="N1133" t="s">
        <v>7011</v>
      </c>
      <c r="O1133" t="s">
        <v>32</v>
      </c>
      <c r="P1133" t="s">
        <v>31</v>
      </c>
      <c r="Q1133" t="s">
        <v>27</v>
      </c>
      <c r="R1133" t="s">
        <v>33</v>
      </c>
      <c r="S1133" t="s">
        <v>27</v>
      </c>
      <c r="T1133" t="s">
        <v>27</v>
      </c>
      <c r="U1133" t="s">
        <v>31</v>
      </c>
      <c r="V1133" t="s">
        <v>27</v>
      </c>
      <c r="W1133" t="s">
        <v>27</v>
      </c>
      <c r="X1133" t="s">
        <v>47</v>
      </c>
      <c r="Y1133" t="s">
        <v>7012</v>
      </c>
    </row>
    <row r="1134" spans="1:25" x14ac:dyDescent="0.25">
      <c r="A1134">
        <v>675376</v>
      </c>
      <c r="B1134" t="s">
        <v>7013</v>
      </c>
      <c r="C1134" t="s">
        <v>7014</v>
      </c>
      <c r="D1134">
        <v>4</v>
      </c>
      <c r="F1134" t="s">
        <v>1180</v>
      </c>
      <c r="K1134">
        <v>1955</v>
      </c>
      <c r="N1134" t="s">
        <v>1236</v>
      </c>
      <c r="O1134" t="s">
        <v>40</v>
      </c>
      <c r="P1134" t="s">
        <v>27</v>
      </c>
      <c r="Q1134" t="s">
        <v>27</v>
      </c>
      <c r="R1134" t="s">
        <v>28</v>
      </c>
      <c r="S1134" t="s">
        <v>27</v>
      </c>
      <c r="T1134" t="s">
        <v>27</v>
      </c>
      <c r="U1134" t="s">
        <v>31</v>
      </c>
      <c r="V1134" t="s">
        <v>27</v>
      </c>
      <c r="W1134" t="s">
        <v>27</v>
      </c>
      <c r="X1134" t="s">
        <v>172</v>
      </c>
    </row>
    <row r="1135" spans="1:25" x14ac:dyDescent="0.25">
      <c r="A1135">
        <v>14125</v>
      </c>
      <c r="B1135" t="s">
        <v>7015</v>
      </c>
      <c r="C1135" t="s">
        <v>7016</v>
      </c>
      <c r="D1135">
        <v>4</v>
      </c>
      <c r="E1135" t="s">
        <v>7017</v>
      </c>
      <c r="F1135" t="s">
        <v>7018</v>
      </c>
      <c r="G1135" t="s">
        <v>59</v>
      </c>
      <c r="H1135" t="s">
        <v>60</v>
      </c>
      <c r="I1135" t="s">
        <v>59</v>
      </c>
      <c r="J1135">
        <v>1971</v>
      </c>
      <c r="K1135">
        <v>1977</v>
      </c>
      <c r="L1135" t="s">
        <v>7019</v>
      </c>
      <c r="M1135" t="s">
        <v>7020</v>
      </c>
      <c r="N1135" t="s">
        <v>2243</v>
      </c>
      <c r="O1135" t="s">
        <v>26</v>
      </c>
      <c r="P1135" t="s">
        <v>31</v>
      </c>
      <c r="Q1135" t="s">
        <v>27</v>
      </c>
      <c r="R1135" t="s">
        <v>28</v>
      </c>
      <c r="S1135" t="s">
        <v>27</v>
      </c>
      <c r="T1135" t="s">
        <v>27</v>
      </c>
      <c r="U1135" t="s">
        <v>31</v>
      </c>
      <c r="V1135" t="s">
        <v>31</v>
      </c>
      <c r="W1135" t="s">
        <v>27</v>
      </c>
      <c r="X1135" t="s">
        <v>47</v>
      </c>
      <c r="Y1135" t="s">
        <v>7021</v>
      </c>
    </row>
    <row r="1136" spans="1:25" x14ac:dyDescent="0.25">
      <c r="A1136">
        <v>27812</v>
      </c>
      <c r="B1136" t="s">
        <v>7022</v>
      </c>
      <c r="C1136" t="s">
        <v>7023</v>
      </c>
      <c r="D1136">
        <v>4</v>
      </c>
      <c r="F1136" t="s">
        <v>7024</v>
      </c>
      <c r="K1136">
        <v>1973</v>
      </c>
      <c r="L1136" t="s">
        <v>7025</v>
      </c>
      <c r="M1136" t="s">
        <v>7026</v>
      </c>
      <c r="N1136" t="s">
        <v>7027</v>
      </c>
      <c r="O1136" t="s">
        <v>32</v>
      </c>
      <c r="P1136" t="s">
        <v>31</v>
      </c>
      <c r="Q1136" t="s">
        <v>27</v>
      </c>
      <c r="R1136" t="s">
        <v>35</v>
      </c>
      <c r="S1136" t="s">
        <v>27</v>
      </c>
      <c r="T1136" t="s">
        <v>27</v>
      </c>
      <c r="U1136" t="s">
        <v>27</v>
      </c>
      <c r="V1136" t="s">
        <v>31</v>
      </c>
      <c r="W1136" t="s">
        <v>27</v>
      </c>
      <c r="X1136" t="s">
        <v>47</v>
      </c>
      <c r="Y1136" t="s">
        <v>7028</v>
      </c>
    </row>
    <row r="1137" spans="1:25" x14ac:dyDescent="0.25">
      <c r="A1137">
        <v>675169</v>
      </c>
      <c r="B1137" t="s">
        <v>7029</v>
      </c>
      <c r="C1137" t="s">
        <v>7030</v>
      </c>
      <c r="D1137">
        <v>4</v>
      </c>
      <c r="E1137">
        <v>106223</v>
      </c>
      <c r="F1137" t="s">
        <v>266</v>
      </c>
      <c r="G1137" t="s">
        <v>85</v>
      </c>
      <c r="H1137" t="s">
        <v>86</v>
      </c>
      <c r="I1137" t="s">
        <v>85</v>
      </c>
      <c r="J1137">
        <v>1975</v>
      </c>
      <c r="K1137">
        <v>1978</v>
      </c>
      <c r="N1137" t="s">
        <v>84</v>
      </c>
      <c r="O1137" t="s">
        <v>26</v>
      </c>
      <c r="P1137" t="s">
        <v>27</v>
      </c>
      <c r="Q1137" t="s">
        <v>27</v>
      </c>
      <c r="R1137" t="s">
        <v>28</v>
      </c>
      <c r="S1137" t="s">
        <v>27</v>
      </c>
      <c r="T1137" t="s">
        <v>27</v>
      </c>
      <c r="U1137" t="s">
        <v>31</v>
      </c>
      <c r="V1137" t="s">
        <v>27</v>
      </c>
      <c r="W1137" t="s">
        <v>27</v>
      </c>
      <c r="X1137" t="s">
        <v>172</v>
      </c>
      <c r="Y1137" t="s">
        <v>7031</v>
      </c>
    </row>
    <row r="1138" spans="1:25" x14ac:dyDescent="0.25">
      <c r="A1138">
        <v>1383012</v>
      </c>
      <c r="B1138" t="s">
        <v>7032</v>
      </c>
      <c r="C1138" t="s">
        <v>7033</v>
      </c>
      <c r="D1138">
        <v>4</v>
      </c>
      <c r="F1138" t="s">
        <v>1617</v>
      </c>
      <c r="K1138">
        <v>1982</v>
      </c>
      <c r="L1138" t="s">
        <v>7034</v>
      </c>
      <c r="M1138" t="s">
        <v>7035</v>
      </c>
      <c r="N1138" t="s">
        <v>7036</v>
      </c>
      <c r="O1138" t="s">
        <v>32</v>
      </c>
      <c r="P1138" t="s">
        <v>27</v>
      </c>
      <c r="Q1138" t="s">
        <v>27</v>
      </c>
      <c r="R1138" t="s">
        <v>37</v>
      </c>
      <c r="S1138" t="s">
        <v>27</v>
      </c>
      <c r="T1138" t="s">
        <v>27</v>
      </c>
      <c r="U1138" t="s">
        <v>31</v>
      </c>
      <c r="V1138" t="s">
        <v>27</v>
      </c>
      <c r="W1138" t="s">
        <v>27</v>
      </c>
      <c r="X1138" t="s">
        <v>47</v>
      </c>
    </row>
    <row r="1139" spans="1:25" x14ac:dyDescent="0.25">
      <c r="A1139">
        <v>675220</v>
      </c>
      <c r="B1139" t="s">
        <v>7037</v>
      </c>
      <c r="C1139" t="s">
        <v>7038</v>
      </c>
      <c r="D1139">
        <v>4</v>
      </c>
      <c r="E1139" t="s">
        <v>7039</v>
      </c>
      <c r="F1139" t="s">
        <v>285</v>
      </c>
      <c r="J1139">
        <v>1963</v>
      </c>
      <c r="K1139">
        <v>1982</v>
      </c>
      <c r="N1139" t="s">
        <v>68</v>
      </c>
      <c r="O1139" t="s">
        <v>32</v>
      </c>
      <c r="P1139" t="s">
        <v>31</v>
      </c>
      <c r="Q1139" t="s">
        <v>27</v>
      </c>
      <c r="R1139" t="s">
        <v>35</v>
      </c>
      <c r="S1139" t="s">
        <v>27</v>
      </c>
      <c r="T1139" t="s">
        <v>31</v>
      </c>
      <c r="U1139" t="s">
        <v>27</v>
      </c>
      <c r="V1139" t="s">
        <v>27</v>
      </c>
      <c r="W1139" t="s">
        <v>27</v>
      </c>
      <c r="X1139" t="s">
        <v>172</v>
      </c>
      <c r="Y1139" t="s">
        <v>7040</v>
      </c>
    </row>
    <row r="1140" spans="1:25" x14ac:dyDescent="0.25">
      <c r="A1140">
        <v>73548</v>
      </c>
      <c r="B1140" t="s">
        <v>7041</v>
      </c>
      <c r="C1140" t="s">
        <v>7042</v>
      </c>
      <c r="D1140">
        <v>4</v>
      </c>
      <c r="E1140" t="s">
        <v>7043</v>
      </c>
      <c r="F1140" t="s">
        <v>7044</v>
      </c>
      <c r="J1140">
        <v>1968</v>
      </c>
      <c r="K1140">
        <v>1973</v>
      </c>
      <c r="L1140" t="s">
        <v>7045</v>
      </c>
      <c r="M1140" t="s">
        <v>7046</v>
      </c>
      <c r="N1140" t="s">
        <v>150</v>
      </c>
      <c r="O1140" t="s">
        <v>32</v>
      </c>
      <c r="P1140" t="s">
        <v>31</v>
      </c>
      <c r="Q1140" t="s">
        <v>27</v>
      </c>
      <c r="R1140" t="s">
        <v>33</v>
      </c>
      <c r="S1140" t="s">
        <v>27</v>
      </c>
      <c r="T1140" t="s">
        <v>31</v>
      </c>
      <c r="U1140" t="s">
        <v>27</v>
      </c>
      <c r="V1140" t="s">
        <v>27</v>
      </c>
      <c r="W1140" t="s">
        <v>27</v>
      </c>
      <c r="X1140" t="s">
        <v>47</v>
      </c>
      <c r="Y1140" t="s">
        <v>7047</v>
      </c>
    </row>
    <row r="1141" spans="1:25" x14ac:dyDescent="0.25">
      <c r="A1141">
        <v>255373</v>
      </c>
      <c r="B1141" t="s">
        <v>7048</v>
      </c>
      <c r="C1141" t="s">
        <v>7049</v>
      </c>
      <c r="D1141">
        <v>4</v>
      </c>
      <c r="F1141" t="s">
        <v>691</v>
      </c>
      <c r="J1141">
        <v>1977</v>
      </c>
      <c r="L1141" t="s">
        <v>7050</v>
      </c>
      <c r="M1141" t="s">
        <v>7051</v>
      </c>
      <c r="N1141" t="s">
        <v>51</v>
      </c>
      <c r="O1141" t="s">
        <v>26</v>
      </c>
      <c r="P1141" t="s">
        <v>27</v>
      </c>
      <c r="Q1141" t="s">
        <v>27</v>
      </c>
      <c r="R1141" t="s">
        <v>35</v>
      </c>
      <c r="S1141" t="s">
        <v>27</v>
      </c>
      <c r="T1141" t="s">
        <v>31</v>
      </c>
      <c r="U1141" t="s">
        <v>27</v>
      </c>
      <c r="V1141" t="s">
        <v>27</v>
      </c>
      <c r="W1141" t="s">
        <v>27</v>
      </c>
      <c r="X1141" t="s">
        <v>172</v>
      </c>
      <c r="Y1141" t="s">
        <v>7052</v>
      </c>
    </row>
    <row r="1142" spans="1:25" x14ac:dyDescent="0.25">
      <c r="A1142">
        <v>394229</v>
      </c>
      <c r="B1142" t="s">
        <v>7053</v>
      </c>
      <c r="C1142" t="s">
        <v>7054</v>
      </c>
      <c r="D1142">
        <v>4</v>
      </c>
      <c r="F1142" t="s">
        <v>1180</v>
      </c>
      <c r="J1142">
        <v>1961</v>
      </c>
      <c r="K1142">
        <v>1957</v>
      </c>
      <c r="L1142" t="s">
        <v>7055</v>
      </c>
      <c r="M1142" t="s">
        <v>7056</v>
      </c>
      <c r="N1142" t="s">
        <v>425</v>
      </c>
      <c r="O1142" t="s">
        <v>32</v>
      </c>
      <c r="P1142" t="s">
        <v>31</v>
      </c>
      <c r="Q1142" t="s">
        <v>27</v>
      </c>
      <c r="R1142" t="s">
        <v>33</v>
      </c>
      <c r="S1142" t="s">
        <v>27</v>
      </c>
      <c r="T1142" t="s">
        <v>31</v>
      </c>
      <c r="U1142" t="s">
        <v>27</v>
      </c>
      <c r="V1142" t="s">
        <v>27</v>
      </c>
      <c r="W1142" t="s">
        <v>27</v>
      </c>
      <c r="X1142" t="s">
        <v>172</v>
      </c>
      <c r="Y1142" t="s">
        <v>7057</v>
      </c>
    </row>
    <row r="1143" spans="1:25" x14ac:dyDescent="0.25">
      <c r="A1143">
        <v>510462</v>
      </c>
      <c r="B1143" t="s">
        <v>7058</v>
      </c>
      <c r="C1143" t="s">
        <v>7059</v>
      </c>
      <c r="D1143">
        <v>4</v>
      </c>
      <c r="F1143" t="s">
        <v>7060</v>
      </c>
      <c r="K1143">
        <v>1952</v>
      </c>
      <c r="L1143" t="s">
        <v>7061</v>
      </c>
      <c r="M1143" t="s">
        <v>7062</v>
      </c>
      <c r="N1143" t="s">
        <v>7063</v>
      </c>
      <c r="O1143" t="s">
        <v>26</v>
      </c>
      <c r="P1143" t="s">
        <v>27</v>
      </c>
      <c r="Q1143" t="s">
        <v>27</v>
      </c>
      <c r="R1143" t="s">
        <v>33</v>
      </c>
      <c r="S1143" t="s">
        <v>27</v>
      </c>
      <c r="T1143" t="s">
        <v>31</v>
      </c>
      <c r="U1143" t="s">
        <v>31</v>
      </c>
      <c r="V1143" t="s">
        <v>27</v>
      </c>
      <c r="W1143" t="s">
        <v>27</v>
      </c>
      <c r="X1143" t="s">
        <v>47</v>
      </c>
      <c r="Y1143" t="s">
        <v>7064</v>
      </c>
    </row>
    <row r="1144" spans="1:25" x14ac:dyDescent="0.25">
      <c r="A1144">
        <v>699395</v>
      </c>
      <c r="B1144" t="s">
        <v>7065</v>
      </c>
      <c r="C1144" t="s">
        <v>7066</v>
      </c>
      <c r="D1144">
        <v>4</v>
      </c>
      <c r="E1144" t="s">
        <v>7067</v>
      </c>
      <c r="F1144" t="s">
        <v>7068</v>
      </c>
      <c r="G1144" t="e">
        <f>-adol</f>
        <v>#NAME?</v>
      </c>
      <c r="H1144" t="s">
        <v>102</v>
      </c>
      <c r="I1144" t="e">
        <f>-adol</f>
        <v>#NAME?</v>
      </c>
      <c r="J1144">
        <v>1969</v>
      </c>
      <c r="K1144">
        <v>1995</v>
      </c>
      <c r="L1144" t="s">
        <v>7069</v>
      </c>
      <c r="M1144" t="s">
        <v>7070</v>
      </c>
      <c r="N1144" t="s">
        <v>54</v>
      </c>
      <c r="O1144" t="s">
        <v>32</v>
      </c>
      <c r="P1144" t="s">
        <v>31</v>
      </c>
      <c r="Q1144" t="s">
        <v>27</v>
      </c>
      <c r="R1144" t="s">
        <v>33</v>
      </c>
      <c r="S1144" t="s">
        <v>31</v>
      </c>
      <c r="T1144" t="s">
        <v>31</v>
      </c>
      <c r="U1144" t="s">
        <v>27</v>
      </c>
      <c r="V1144" t="s">
        <v>27</v>
      </c>
      <c r="W1144" t="s">
        <v>27</v>
      </c>
      <c r="X1144" t="s">
        <v>47</v>
      </c>
      <c r="Y1144" t="s">
        <v>7071</v>
      </c>
    </row>
    <row r="1145" spans="1:25" x14ac:dyDescent="0.25">
      <c r="A1145">
        <v>154051</v>
      </c>
      <c r="B1145" t="s">
        <v>7072</v>
      </c>
      <c r="C1145" t="s">
        <v>7073</v>
      </c>
      <c r="D1145">
        <v>4</v>
      </c>
      <c r="F1145" t="s">
        <v>544</v>
      </c>
      <c r="G1145" t="e">
        <f>-entan</f>
        <v>#NAME?</v>
      </c>
      <c r="H1145" t="s">
        <v>128</v>
      </c>
      <c r="I1145" t="e">
        <f>-entan</f>
        <v>#NAME?</v>
      </c>
      <c r="K1145">
        <v>2007</v>
      </c>
      <c r="L1145" t="s">
        <v>7074</v>
      </c>
      <c r="M1145" t="s">
        <v>7075</v>
      </c>
      <c r="O1145" t="s">
        <v>32</v>
      </c>
      <c r="P1145" t="s">
        <v>31</v>
      </c>
      <c r="Q1145" t="s">
        <v>27</v>
      </c>
      <c r="R1145" t="s">
        <v>28</v>
      </c>
      <c r="S1145" t="s">
        <v>27</v>
      </c>
      <c r="T1145" t="s">
        <v>31</v>
      </c>
      <c r="U1145" t="s">
        <v>27</v>
      </c>
      <c r="V1145" t="s">
        <v>27</v>
      </c>
      <c r="W1145" t="s">
        <v>31</v>
      </c>
      <c r="X1145" t="s">
        <v>47</v>
      </c>
      <c r="Y1145" t="s">
        <v>7076</v>
      </c>
    </row>
    <row r="1146" spans="1:25" x14ac:dyDescent="0.25">
      <c r="A1146">
        <v>675519</v>
      </c>
      <c r="B1146" t="s">
        <v>7077</v>
      </c>
      <c r="C1146" t="s">
        <v>7078</v>
      </c>
      <c r="D1146">
        <v>4</v>
      </c>
      <c r="E1146" t="s">
        <v>7079</v>
      </c>
      <c r="F1146" t="s">
        <v>371</v>
      </c>
      <c r="G1146" t="e">
        <f>-rsen</f>
        <v>#NAME?</v>
      </c>
      <c r="H1146" t="s">
        <v>1862</v>
      </c>
      <c r="I1146" t="s">
        <v>1863</v>
      </c>
      <c r="J1146">
        <v>1996</v>
      </c>
      <c r="K1146">
        <v>1998</v>
      </c>
      <c r="L1146" t="s">
        <v>7080</v>
      </c>
      <c r="M1146" t="s">
        <v>7081</v>
      </c>
      <c r="N1146" t="s">
        <v>7082</v>
      </c>
      <c r="O1146" t="s">
        <v>97</v>
      </c>
      <c r="P1146" t="s">
        <v>27</v>
      </c>
      <c r="Q1146" t="s">
        <v>27</v>
      </c>
      <c r="R1146" t="s">
        <v>28</v>
      </c>
      <c r="S1146" t="s">
        <v>27</v>
      </c>
      <c r="T1146" t="s">
        <v>27</v>
      </c>
      <c r="U1146" t="s">
        <v>31</v>
      </c>
      <c r="V1146" t="s">
        <v>27</v>
      </c>
      <c r="W1146" t="s">
        <v>27</v>
      </c>
      <c r="X1146" t="s">
        <v>172</v>
      </c>
    </row>
    <row r="1147" spans="1:25" x14ac:dyDescent="0.25">
      <c r="A1147">
        <v>2080</v>
      </c>
      <c r="B1147" t="s">
        <v>7083</v>
      </c>
      <c r="C1147" t="s">
        <v>7084</v>
      </c>
      <c r="D1147">
        <v>4</v>
      </c>
      <c r="E1147" t="s">
        <v>7085</v>
      </c>
      <c r="F1147" t="s">
        <v>7086</v>
      </c>
      <c r="K1147">
        <v>1953</v>
      </c>
      <c r="L1147" t="s">
        <v>7087</v>
      </c>
      <c r="M1147" t="s">
        <v>7088</v>
      </c>
      <c r="N1147" t="s">
        <v>816</v>
      </c>
      <c r="O1147" t="s">
        <v>32</v>
      </c>
      <c r="P1147" t="s">
        <v>31</v>
      </c>
      <c r="Q1147" t="s">
        <v>27</v>
      </c>
      <c r="R1147" t="s">
        <v>35</v>
      </c>
      <c r="S1147" t="s">
        <v>27</v>
      </c>
      <c r="T1147" t="s">
        <v>31</v>
      </c>
      <c r="U1147" t="s">
        <v>27</v>
      </c>
      <c r="V1147" t="s">
        <v>27</v>
      </c>
      <c r="W1147" t="s">
        <v>27</v>
      </c>
      <c r="X1147" t="s">
        <v>47</v>
      </c>
      <c r="Y1147" t="s">
        <v>7089</v>
      </c>
    </row>
    <row r="1148" spans="1:25" x14ac:dyDescent="0.25">
      <c r="A1148">
        <v>294107</v>
      </c>
      <c r="B1148" t="s">
        <v>7090</v>
      </c>
      <c r="C1148" t="s">
        <v>7091</v>
      </c>
      <c r="D1148">
        <v>4</v>
      </c>
      <c r="F1148" t="s">
        <v>7092</v>
      </c>
      <c r="K1148">
        <v>1976</v>
      </c>
      <c r="L1148" t="s">
        <v>7093</v>
      </c>
      <c r="M1148" t="s">
        <v>7094</v>
      </c>
      <c r="N1148" t="s">
        <v>7095</v>
      </c>
      <c r="O1148" t="s">
        <v>32</v>
      </c>
      <c r="P1148" t="s">
        <v>31</v>
      </c>
      <c r="Q1148" t="s">
        <v>27</v>
      </c>
      <c r="R1148" t="s">
        <v>35</v>
      </c>
      <c r="S1148" t="s">
        <v>27</v>
      </c>
      <c r="T1148" t="s">
        <v>27</v>
      </c>
      <c r="U1148" t="s">
        <v>31</v>
      </c>
      <c r="V1148" t="s">
        <v>27</v>
      </c>
      <c r="W1148" t="s">
        <v>27</v>
      </c>
      <c r="X1148" t="s">
        <v>47</v>
      </c>
      <c r="Y1148" t="s">
        <v>7096</v>
      </c>
    </row>
    <row r="1149" spans="1:25" x14ac:dyDescent="0.25">
      <c r="A1149">
        <v>5970</v>
      </c>
      <c r="B1149" t="s">
        <v>7097</v>
      </c>
      <c r="C1149" t="s">
        <v>7098</v>
      </c>
      <c r="D1149">
        <v>4</v>
      </c>
      <c r="E1149" t="s">
        <v>7099</v>
      </c>
      <c r="F1149" t="s">
        <v>371</v>
      </c>
      <c r="J1149">
        <v>1962</v>
      </c>
      <c r="K1149">
        <v>1962</v>
      </c>
      <c r="L1149" t="s">
        <v>7100</v>
      </c>
      <c r="M1149" t="s">
        <v>7101</v>
      </c>
      <c r="N1149" t="s">
        <v>7102</v>
      </c>
      <c r="O1149" t="s">
        <v>32</v>
      </c>
      <c r="P1149" t="s">
        <v>27</v>
      </c>
      <c r="Q1149" t="s">
        <v>27</v>
      </c>
      <c r="R1149" t="s">
        <v>33</v>
      </c>
      <c r="S1149" t="s">
        <v>27</v>
      </c>
      <c r="T1149" t="s">
        <v>31</v>
      </c>
      <c r="U1149" t="s">
        <v>27</v>
      </c>
      <c r="V1149" t="s">
        <v>27</v>
      </c>
      <c r="W1149" t="s">
        <v>31</v>
      </c>
      <c r="X1149" t="s">
        <v>47</v>
      </c>
      <c r="Y1149" t="s">
        <v>7103</v>
      </c>
    </row>
    <row r="1150" spans="1:25" x14ac:dyDescent="0.25">
      <c r="A1150">
        <v>675168</v>
      </c>
      <c r="B1150" t="s">
        <v>7104</v>
      </c>
      <c r="C1150" t="s">
        <v>7105</v>
      </c>
      <c r="D1150">
        <v>4</v>
      </c>
      <c r="F1150" t="s">
        <v>1948</v>
      </c>
      <c r="K1150">
        <v>1982</v>
      </c>
      <c r="L1150" t="s">
        <v>7106</v>
      </c>
      <c r="M1150" t="s">
        <v>7107</v>
      </c>
      <c r="N1150" t="s">
        <v>137</v>
      </c>
      <c r="O1150" t="s">
        <v>32</v>
      </c>
      <c r="P1150" t="s">
        <v>31</v>
      </c>
      <c r="Q1150" t="s">
        <v>27</v>
      </c>
      <c r="R1150" t="s">
        <v>35</v>
      </c>
      <c r="S1150" t="s">
        <v>27</v>
      </c>
      <c r="T1150" t="s">
        <v>27</v>
      </c>
      <c r="U1150" t="s">
        <v>27</v>
      </c>
      <c r="V1150" t="s">
        <v>31</v>
      </c>
      <c r="W1150" t="s">
        <v>27</v>
      </c>
      <c r="X1150" t="s">
        <v>172</v>
      </c>
      <c r="Y1150" t="s">
        <v>7108</v>
      </c>
    </row>
    <row r="1151" spans="1:25" x14ac:dyDescent="0.25">
      <c r="A1151">
        <v>675163</v>
      </c>
      <c r="B1151" t="s">
        <v>7109</v>
      </c>
      <c r="C1151" t="s">
        <v>7110</v>
      </c>
      <c r="D1151">
        <v>4</v>
      </c>
      <c r="E1151" t="s">
        <v>7111</v>
      </c>
      <c r="F1151" t="s">
        <v>7112</v>
      </c>
      <c r="J1151">
        <v>1983</v>
      </c>
      <c r="K1151">
        <v>1996</v>
      </c>
      <c r="L1151" t="s">
        <v>7113</v>
      </c>
      <c r="M1151" t="s">
        <v>7114</v>
      </c>
      <c r="N1151" t="s">
        <v>898</v>
      </c>
      <c r="O1151" t="s">
        <v>32</v>
      </c>
      <c r="P1151" t="s">
        <v>31</v>
      </c>
      <c r="Q1151" t="s">
        <v>27</v>
      </c>
      <c r="R1151" t="s">
        <v>33</v>
      </c>
      <c r="S1151" t="s">
        <v>31</v>
      </c>
      <c r="T1151" t="s">
        <v>31</v>
      </c>
      <c r="U1151" t="s">
        <v>27</v>
      </c>
      <c r="V1151" t="s">
        <v>27</v>
      </c>
      <c r="W1151" t="s">
        <v>31</v>
      </c>
      <c r="X1151" t="s">
        <v>47</v>
      </c>
      <c r="Y1151" t="s">
        <v>7115</v>
      </c>
    </row>
    <row r="1152" spans="1:25" x14ac:dyDescent="0.25">
      <c r="A1152">
        <v>213639</v>
      </c>
      <c r="B1152" t="s">
        <v>7116</v>
      </c>
      <c r="C1152" t="s">
        <v>7117</v>
      </c>
      <c r="D1152">
        <v>4</v>
      </c>
      <c r="F1152" t="s">
        <v>285</v>
      </c>
      <c r="K1152">
        <v>1982</v>
      </c>
      <c r="L1152" t="s">
        <v>7118</v>
      </c>
      <c r="M1152" t="s">
        <v>7119</v>
      </c>
      <c r="N1152" t="s">
        <v>1803</v>
      </c>
      <c r="O1152" t="s">
        <v>32</v>
      </c>
      <c r="P1152" t="s">
        <v>27</v>
      </c>
      <c r="Q1152" t="s">
        <v>27</v>
      </c>
      <c r="R1152" t="s">
        <v>33</v>
      </c>
      <c r="S1152" t="s">
        <v>27</v>
      </c>
      <c r="T1152" t="s">
        <v>31</v>
      </c>
      <c r="U1152" t="s">
        <v>27</v>
      </c>
      <c r="V1152" t="s">
        <v>27</v>
      </c>
      <c r="W1152" t="s">
        <v>27</v>
      </c>
      <c r="X1152" t="s">
        <v>172</v>
      </c>
      <c r="Y1152" t="s">
        <v>7120</v>
      </c>
    </row>
    <row r="1153" spans="1:25" x14ac:dyDescent="0.25">
      <c r="A1153">
        <v>675466</v>
      </c>
      <c r="B1153" t="s">
        <v>7121</v>
      </c>
      <c r="C1153" t="s">
        <v>7122</v>
      </c>
      <c r="D1153">
        <v>4</v>
      </c>
      <c r="F1153" t="s">
        <v>512</v>
      </c>
      <c r="J1153">
        <v>1987</v>
      </c>
      <c r="K1153">
        <v>1987</v>
      </c>
      <c r="L1153" t="s">
        <v>1781</v>
      </c>
      <c r="M1153" t="s">
        <v>1782</v>
      </c>
      <c r="N1153" t="s">
        <v>855</v>
      </c>
      <c r="O1153" t="s">
        <v>58</v>
      </c>
      <c r="P1153" t="s">
        <v>27</v>
      </c>
      <c r="Q1153" t="s">
        <v>27</v>
      </c>
      <c r="R1153" t="s">
        <v>28</v>
      </c>
      <c r="S1153" t="s">
        <v>31</v>
      </c>
      <c r="T1153" t="s">
        <v>31</v>
      </c>
      <c r="U1153" t="s">
        <v>27</v>
      </c>
      <c r="V1153" t="s">
        <v>27</v>
      </c>
      <c r="W1153" t="s">
        <v>27</v>
      </c>
      <c r="X1153" t="s">
        <v>47</v>
      </c>
    </row>
    <row r="1154" spans="1:25" x14ac:dyDescent="0.25">
      <c r="A1154">
        <v>95970</v>
      </c>
      <c r="B1154" t="s">
        <v>7123</v>
      </c>
      <c r="C1154" t="s">
        <v>7124</v>
      </c>
      <c r="D1154">
        <v>4</v>
      </c>
      <c r="E1154" t="s">
        <v>7125</v>
      </c>
      <c r="F1154" t="s">
        <v>171</v>
      </c>
      <c r="G1154" t="e">
        <f>-azepam</f>
        <v>#NAME?</v>
      </c>
      <c r="H1154" t="s">
        <v>286</v>
      </c>
      <c r="I1154" t="e">
        <f>-azepam</f>
        <v>#NAME?</v>
      </c>
      <c r="J1154">
        <v>1972</v>
      </c>
      <c r="K1154">
        <v>1981</v>
      </c>
      <c r="L1154" t="s">
        <v>7126</v>
      </c>
      <c r="M1154" t="s">
        <v>7127</v>
      </c>
      <c r="N1154" t="s">
        <v>125</v>
      </c>
      <c r="O1154" t="s">
        <v>32</v>
      </c>
      <c r="P1154" t="s">
        <v>31</v>
      </c>
      <c r="Q1154" t="s">
        <v>27</v>
      </c>
      <c r="R1154" t="s">
        <v>35</v>
      </c>
      <c r="S1154" t="s">
        <v>27</v>
      </c>
      <c r="T1154" t="s">
        <v>31</v>
      </c>
      <c r="U1154" t="s">
        <v>27</v>
      </c>
      <c r="V1154" t="s">
        <v>27</v>
      </c>
      <c r="W1154" t="s">
        <v>27</v>
      </c>
      <c r="X1154" t="s">
        <v>172</v>
      </c>
      <c r="Y1154" t="s">
        <v>7128</v>
      </c>
    </row>
    <row r="1155" spans="1:25" x14ac:dyDescent="0.25">
      <c r="A1155">
        <v>126356</v>
      </c>
      <c r="B1155" t="s">
        <v>7129</v>
      </c>
      <c r="C1155" t="s">
        <v>7130</v>
      </c>
      <c r="D1155">
        <v>4</v>
      </c>
      <c r="F1155" t="s">
        <v>2039</v>
      </c>
      <c r="G1155" t="e">
        <f>-dapsone</f>
        <v>#NAME?</v>
      </c>
      <c r="H1155" t="s">
        <v>2137</v>
      </c>
      <c r="I1155" t="e">
        <f>-dapsone</f>
        <v>#NAME?</v>
      </c>
      <c r="J1155">
        <v>1963</v>
      </c>
      <c r="K1155">
        <v>1979</v>
      </c>
      <c r="L1155" t="s">
        <v>7131</v>
      </c>
      <c r="M1155" t="s">
        <v>7132</v>
      </c>
      <c r="N1155" t="s">
        <v>7133</v>
      </c>
      <c r="O1155" t="s">
        <v>32</v>
      </c>
      <c r="P1155" t="s">
        <v>31</v>
      </c>
      <c r="Q1155" t="s">
        <v>27</v>
      </c>
      <c r="R1155" t="s">
        <v>35</v>
      </c>
      <c r="S1155" t="s">
        <v>27</v>
      </c>
      <c r="T1155" t="s">
        <v>31</v>
      </c>
      <c r="U1155" t="s">
        <v>27</v>
      </c>
      <c r="V1155" t="s">
        <v>31</v>
      </c>
      <c r="W1155" t="s">
        <v>27</v>
      </c>
      <c r="X1155" t="s">
        <v>47</v>
      </c>
      <c r="Y1155" t="s">
        <v>7134</v>
      </c>
    </row>
    <row r="1156" spans="1:25" x14ac:dyDescent="0.25">
      <c r="A1156">
        <v>675476</v>
      </c>
      <c r="B1156" t="s">
        <v>7135</v>
      </c>
      <c r="C1156" t="s">
        <v>7136</v>
      </c>
      <c r="D1156">
        <v>4</v>
      </c>
      <c r="F1156" t="s">
        <v>512</v>
      </c>
      <c r="J1156">
        <v>1987</v>
      </c>
      <c r="K1156">
        <v>1984</v>
      </c>
      <c r="L1156" t="s">
        <v>7137</v>
      </c>
      <c r="M1156" t="s">
        <v>7138</v>
      </c>
      <c r="N1156" t="s">
        <v>4204</v>
      </c>
      <c r="O1156" t="s">
        <v>58</v>
      </c>
      <c r="P1156" t="s">
        <v>27</v>
      </c>
      <c r="Q1156" t="s">
        <v>27</v>
      </c>
      <c r="R1156" t="s">
        <v>28</v>
      </c>
      <c r="S1156" t="s">
        <v>31</v>
      </c>
      <c r="T1156" t="s">
        <v>31</v>
      </c>
      <c r="U1156" t="s">
        <v>27</v>
      </c>
      <c r="V1156" t="s">
        <v>27</v>
      </c>
      <c r="W1156" t="s">
        <v>27</v>
      </c>
      <c r="X1156" t="s">
        <v>172</v>
      </c>
    </row>
    <row r="1157" spans="1:25" x14ac:dyDescent="0.25">
      <c r="A1157">
        <v>27576</v>
      </c>
      <c r="B1157" t="s">
        <v>7139</v>
      </c>
      <c r="C1157" t="s">
        <v>7140</v>
      </c>
      <c r="D1157">
        <v>4</v>
      </c>
      <c r="F1157" t="s">
        <v>7141</v>
      </c>
      <c r="K1157">
        <v>1947</v>
      </c>
      <c r="L1157" t="s">
        <v>7142</v>
      </c>
      <c r="M1157" t="s">
        <v>7143</v>
      </c>
      <c r="N1157" t="s">
        <v>906</v>
      </c>
      <c r="O1157" t="s">
        <v>32</v>
      </c>
      <c r="P1157" t="s">
        <v>31</v>
      </c>
      <c r="Q1157" t="s">
        <v>27</v>
      </c>
      <c r="R1157" t="s">
        <v>33</v>
      </c>
      <c r="S1157" t="s">
        <v>27</v>
      </c>
      <c r="T1157" t="s">
        <v>31</v>
      </c>
      <c r="U1157" t="s">
        <v>31</v>
      </c>
      <c r="V1157" t="s">
        <v>27</v>
      </c>
      <c r="W1157" t="s">
        <v>31</v>
      </c>
      <c r="X1157" t="s">
        <v>47</v>
      </c>
      <c r="Y1157" t="s">
        <v>7144</v>
      </c>
    </row>
    <row r="1158" spans="1:25" x14ac:dyDescent="0.25">
      <c r="A1158">
        <v>675161</v>
      </c>
      <c r="B1158" t="s">
        <v>7145</v>
      </c>
      <c r="C1158" t="s">
        <v>7146</v>
      </c>
      <c r="D1158">
        <v>4</v>
      </c>
      <c r="E1158" t="s">
        <v>7147</v>
      </c>
      <c r="F1158" t="s">
        <v>7148</v>
      </c>
      <c r="J1158">
        <v>1962</v>
      </c>
      <c r="K1158">
        <v>1960</v>
      </c>
      <c r="L1158" t="s">
        <v>7149</v>
      </c>
      <c r="M1158" t="s">
        <v>7150</v>
      </c>
      <c r="N1158" t="s">
        <v>7151</v>
      </c>
      <c r="O1158" t="s">
        <v>32</v>
      </c>
      <c r="P1158" t="s">
        <v>31</v>
      </c>
      <c r="Q1158" t="s">
        <v>27</v>
      </c>
      <c r="R1158" t="s">
        <v>33</v>
      </c>
      <c r="S1158" t="s">
        <v>27</v>
      </c>
      <c r="T1158" t="s">
        <v>27</v>
      </c>
      <c r="U1158" t="s">
        <v>31</v>
      </c>
      <c r="V1158" t="s">
        <v>27</v>
      </c>
      <c r="W1158" t="s">
        <v>27</v>
      </c>
      <c r="X1158" t="s">
        <v>172</v>
      </c>
      <c r="Y1158" t="s">
        <v>7152</v>
      </c>
    </row>
    <row r="1159" spans="1:25" x14ac:dyDescent="0.25">
      <c r="A1159">
        <v>1121853</v>
      </c>
      <c r="B1159" t="s">
        <v>7154</v>
      </c>
      <c r="C1159" t="s">
        <v>7155</v>
      </c>
      <c r="D1159">
        <v>4</v>
      </c>
      <c r="E1159" t="s">
        <v>7156</v>
      </c>
      <c r="F1159" t="s">
        <v>7157</v>
      </c>
      <c r="G1159" t="e">
        <f>-cept</f>
        <v>#NAME?</v>
      </c>
      <c r="H1159" t="s">
        <v>2051</v>
      </c>
      <c r="I1159" t="e">
        <f>-cept</f>
        <v>#NAME?</v>
      </c>
      <c r="J1159">
        <v>2008</v>
      </c>
      <c r="K1159">
        <v>2011</v>
      </c>
      <c r="L1159" t="s">
        <v>7158</v>
      </c>
      <c r="M1159" t="s">
        <v>7159</v>
      </c>
      <c r="O1159" t="s">
        <v>40</v>
      </c>
      <c r="P1159" t="s">
        <v>27</v>
      </c>
      <c r="Q1159" t="s">
        <v>27</v>
      </c>
      <c r="R1159" t="s">
        <v>28</v>
      </c>
      <c r="S1159" t="s">
        <v>27</v>
      </c>
      <c r="T1159" t="s">
        <v>27</v>
      </c>
      <c r="U1159" t="s">
        <v>31</v>
      </c>
      <c r="V1159" t="s">
        <v>27</v>
      </c>
      <c r="W1159" t="s">
        <v>27</v>
      </c>
      <c r="X1159" t="s">
        <v>47</v>
      </c>
    </row>
    <row r="1160" spans="1:25" x14ac:dyDescent="0.25">
      <c r="A1160">
        <v>4193</v>
      </c>
      <c r="B1160" t="s">
        <v>7160</v>
      </c>
      <c r="C1160" t="s">
        <v>7161</v>
      </c>
      <c r="D1160">
        <v>4</v>
      </c>
      <c r="E1160" t="s">
        <v>7162</v>
      </c>
      <c r="F1160" t="s">
        <v>691</v>
      </c>
      <c r="G1160" t="s">
        <v>964</v>
      </c>
      <c r="H1160" t="s">
        <v>965</v>
      </c>
      <c r="I1160" t="s">
        <v>964</v>
      </c>
      <c r="J1160">
        <v>1979</v>
      </c>
      <c r="K1160">
        <v>1986</v>
      </c>
      <c r="L1160" t="s">
        <v>7163</v>
      </c>
      <c r="M1160" t="s">
        <v>7164</v>
      </c>
      <c r="N1160" t="s">
        <v>1493</v>
      </c>
      <c r="O1160" t="s">
        <v>26</v>
      </c>
      <c r="P1160" t="s">
        <v>27</v>
      </c>
      <c r="Q1160" t="s">
        <v>27</v>
      </c>
      <c r="R1160" t="s">
        <v>35</v>
      </c>
      <c r="S1160" t="s">
        <v>27</v>
      </c>
      <c r="T1160" t="s">
        <v>31</v>
      </c>
      <c r="U1160" t="s">
        <v>27</v>
      </c>
      <c r="V1160" t="s">
        <v>27</v>
      </c>
      <c r="W1160" t="s">
        <v>27</v>
      </c>
      <c r="X1160" t="s">
        <v>172</v>
      </c>
      <c r="Y1160" t="s">
        <v>7165</v>
      </c>
    </row>
    <row r="1161" spans="1:25" x14ac:dyDescent="0.25">
      <c r="A1161">
        <v>337366</v>
      </c>
      <c r="B1161" t="s">
        <v>7166</v>
      </c>
      <c r="C1161" t="s">
        <v>7167</v>
      </c>
      <c r="D1161">
        <v>4</v>
      </c>
      <c r="E1161" t="s">
        <v>7168</v>
      </c>
      <c r="F1161" t="s">
        <v>2022</v>
      </c>
      <c r="G1161" t="e">
        <f>-rozole</f>
        <v>#NAME?</v>
      </c>
      <c r="H1161" t="s">
        <v>1406</v>
      </c>
      <c r="I1161" t="e">
        <f>-rozole</f>
        <v>#NAME?</v>
      </c>
      <c r="J1161">
        <v>1995</v>
      </c>
      <c r="K1161">
        <v>1995</v>
      </c>
      <c r="L1161" t="s">
        <v>7169</v>
      </c>
      <c r="M1161" t="s">
        <v>7170</v>
      </c>
      <c r="N1161" t="s">
        <v>167</v>
      </c>
      <c r="O1161" t="s">
        <v>32</v>
      </c>
      <c r="P1161" t="s">
        <v>31</v>
      </c>
      <c r="Q1161" t="s">
        <v>27</v>
      </c>
      <c r="R1161" t="s">
        <v>35</v>
      </c>
      <c r="S1161" t="s">
        <v>27</v>
      </c>
      <c r="T1161" t="s">
        <v>31</v>
      </c>
      <c r="U1161" t="s">
        <v>27</v>
      </c>
      <c r="V1161" t="s">
        <v>27</v>
      </c>
      <c r="W1161" t="s">
        <v>27</v>
      </c>
      <c r="X1161" t="s">
        <v>47</v>
      </c>
      <c r="Y1161" t="s">
        <v>7171</v>
      </c>
    </row>
    <row r="1162" spans="1:25" x14ac:dyDescent="0.25">
      <c r="A1162">
        <v>299299</v>
      </c>
      <c r="B1162" t="s">
        <v>7172</v>
      </c>
      <c r="C1162" t="s">
        <v>7173</v>
      </c>
      <c r="D1162">
        <v>4</v>
      </c>
      <c r="E1162" t="s">
        <v>7174</v>
      </c>
      <c r="F1162" t="s">
        <v>146</v>
      </c>
      <c r="J1162">
        <v>1994</v>
      </c>
      <c r="K1162">
        <v>1997</v>
      </c>
      <c r="L1162" t="s">
        <v>7175</v>
      </c>
      <c r="M1162" t="s">
        <v>7176</v>
      </c>
      <c r="N1162" t="s">
        <v>7177</v>
      </c>
      <c r="O1162" t="s">
        <v>32</v>
      </c>
      <c r="P1162" t="s">
        <v>31</v>
      </c>
      <c r="Q1162" t="s">
        <v>27</v>
      </c>
      <c r="R1162" t="s">
        <v>35</v>
      </c>
      <c r="S1162" t="s">
        <v>27</v>
      </c>
      <c r="T1162" t="s">
        <v>31</v>
      </c>
      <c r="U1162" t="s">
        <v>27</v>
      </c>
      <c r="V1162" t="s">
        <v>27</v>
      </c>
      <c r="W1162" t="s">
        <v>27</v>
      </c>
      <c r="X1162" t="s">
        <v>47</v>
      </c>
      <c r="Y1162" t="s">
        <v>7178</v>
      </c>
    </row>
    <row r="1163" spans="1:25" x14ac:dyDescent="0.25">
      <c r="A1163">
        <v>39570</v>
      </c>
      <c r="B1163" t="s">
        <v>7179</v>
      </c>
      <c r="C1163" t="s">
        <v>7180</v>
      </c>
      <c r="D1163">
        <v>4</v>
      </c>
      <c r="E1163" t="s">
        <v>7181</v>
      </c>
      <c r="F1163" t="s">
        <v>69</v>
      </c>
      <c r="G1163" t="e">
        <f>-nil</f>
        <v>#NAME?</v>
      </c>
      <c r="H1163" t="s">
        <v>75</v>
      </c>
      <c r="I1163" t="e">
        <f>-nil</f>
        <v>#NAME?</v>
      </c>
      <c r="J1163">
        <v>1964</v>
      </c>
      <c r="L1163" t="s">
        <v>7182</v>
      </c>
      <c r="M1163" t="s">
        <v>7183</v>
      </c>
      <c r="N1163" t="s">
        <v>816</v>
      </c>
      <c r="O1163" t="s">
        <v>32</v>
      </c>
      <c r="P1163" t="s">
        <v>31</v>
      </c>
      <c r="Q1163" t="s">
        <v>27</v>
      </c>
      <c r="R1163" t="s">
        <v>35</v>
      </c>
      <c r="S1163" t="s">
        <v>27</v>
      </c>
      <c r="T1163" t="s">
        <v>31</v>
      </c>
      <c r="U1163" t="s">
        <v>27</v>
      </c>
      <c r="V1163" t="s">
        <v>27</v>
      </c>
      <c r="W1163" t="s">
        <v>27</v>
      </c>
      <c r="X1163" t="s">
        <v>172</v>
      </c>
      <c r="Y1163" t="s">
        <v>7184</v>
      </c>
    </row>
    <row r="1164" spans="1:25" x14ac:dyDescent="0.25">
      <c r="A1164">
        <v>66213</v>
      </c>
      <c r="B1164" t="s">
        <v>7185</v>
      </c>
      <c r="C1164" t="s">
        <v>7186</v>
      </c>
      <c r="D1164">
        <v>4</v>
      </c>
      <c r="F1164" t="s">
        <v>3540</v>
      </c>
      <c r="K1164">
        <v>1986</v>
      </c>
      <c r="N1164" t="s">
        <v>243</v>
      </c>
      <c r="O1164" t="s">
        <v>32</v>
      </c>
      <c r="P1164" t="s">
        <v>31</v>
      </c>
      <c r="Q1164" t="s">
        <v>27</v>
      </c>
      <c r="R1164" t="s">
        <v>28</v>
      </c>
      <c r="S1164" t="s">
        <v>27</v>
      </c>
      <c r="T1164" t="s">
        <v>27</v>
      </c>
      <c r="U1164" t="s">
        <v>31</v>
      </c>
      <c r="V1164" t="s">
        <v>27</v>
      </c>
      <c r="W1164" t="s">
        <v>27</v>
      </c>
      <c r="X1164" t="s">
        <v>172</v>
      </c>
      <c r="Y1164" t="s">
        <v>7187</v>
      </c>
    </row>
    <row r="1165" spans="1:25" x14ac:dyDescent="0.25">
      <c r="A1165">
        <v>21741</v>
      </c>
      <c r="B1165" t="s">
        <v>7188</v>
      </c>
      <c r="C1165" t="s">
        <v>7189</v>
      </c>
      <c r="D1165">
        <v>4</v>
      </c>
      <c r="F1165" t="s">
        <v>6112</v>
      </c>
      <c r="K1165">
        <v>1987</v>
      </c>
      <c r="N1165" t="s">
        <v>7190</v>
      </c>
      <c r="O1165" t="s">
        <v>36</v>
      </c>
      <c r="P1165" t="s">
        <v>27</v>
      </c>
      <c r="Q1165" t="s">
        <v>27</v>
      </c>
      <c r="R1165" t="s">
        <v>37</v>
      </c>
      <c r="S1165" t="s">
        <v>27</v>
      </c>
      <c r="T1165" t="s">
        <v>27</v>
      </c>
      <c r="U1165" t="s">
        <v>31</v>
      </c>
      <c r="V1165" t="s">
        <v>27</v>
      </c>
      <c r="W1165" t="s">
        <v>27</v>
      </c>
      <c r="X1165" t="s">
        <v>172</v>
      </c>
    </row>
    <row r="1166" spans="1:25" x14ac:dyDescent="0.25">
      <c r="A1166">
        <v>76766</v>
      </c>
      <c r="B1166" t="s">
        <v>7191</v>
      </c>
      <c r="C1166" t="s">
        <v>7192</v>
      </c>
      <c r="D1166">
        <v>4</v>
      </c>
      <c r="E1166" t="s">
        <v>7193</v>
      </c>
      <c r="F1166" t="s">
        <v>3963</v>
      </c>
      <c r="G1166" t="e">
        <f>-cillin</f>
        <v>#NAME?</v>
      </c>
      <c r="H1166" t="s">
        <v>34</v>
      </c>
      <c r="I1166" t="e">
        <f>-cillin</f>
        <v>#NAME?</v>
      </c>
      <c r="J1166">
        <v>1963</v>
      </c>
      <c r="K1166">
        <v>1974</v>
      </c>
      <c r="L1166" t="s">
        <v>7194</v>
      </c>
      <c r="M1166" t="s">
        <v>7195</v>
      </c>
      <c r="N1166" t="s">
        <v>84</v>
      </c>
      <c r="O1166" t="s">
        <v>26</v>
      </c>
      <c r="P1166" t="s">
        <v>31</v>
      </c>
      <c r="Q1166" t="s">
        <v>27</v>
      </c>
      <c r="R1166" t="s">
        <v>28</v>
      </c>
      <c r="S1166" t="s">
        <v>27</v>
      </c>
      <c r="T1166" t="s">
        <v>31</v>
      </c>
      <c r="U1166" t="s">
        <v>27</v>
      </c>
      <c r="V1166" t="s">
        <v>27</v>
      </c>
      <c r="W1166" t="s">
        <v>27</v>
      </c>
      <c r="X1166" t="s">
        <v>172</v>
      </c>
      <c r="Y1166" t="s">
        <v>7196</v>
      </c>
    </row>
    <row r="1167" spans="1:25" x14ac:dyDescent="0.25">
      <c r="A1167">
        <v>6317</v>
      </c>
      <c r="B1167" t="s">
        <v>7197</v>
      </c>
      <c r="C1167" t="s">
        <v>7198</v>
      </c>
      <c r="D1167">
        <v>4</v>
      </c>
      <c r="F1167" t="s">
        <v>371</v>
      </c>
      <c r="K1167">
        <v>1980</v>
      </c>
      <c r="L1167" t="s">
        <v>7199</v>
      </c>
      <c r="M1167" t="s">
        <v>7200</v>
      </c>
      <c r="N1167" t="s">
        <v>7201</v>
      </c>
      <c r="O1167" t="s">
        <v>32</v>
      </c>
      <c r="P1167" t="s">
        <v>31</v>
      </c>
      <c r="Q1167" t="s">
        <v>27</v>
      </c>
      <c r="R1167" t="s">
        <v>33</v>
      </c>
      <c r="S1167" t="s">
        <v>27</v>
      </c>
      <c r="T1167" t="s">
        <v>31</v>
      </c>
      <c r="U1167" t="s">
        <v>27</v>
      </c>
      <c r="V1167" t="s">
        <v>27</v>
      </c>
      <c r="W1167" t="s">
        <v>27</v>
      </c>
      <c r="X1167" t="s">
        <v>172</v>
      </c>
      <c r="Y1167" t="s">
        <v>7202</v>
      </c>
    </row>
    <row r="1168" spans="1:25" x14ac:dyDescent="0.25">
      <c r="A1168">
        <v>1967</v>
      </c>
      <c r="B1168" t="s">
        <v>7203</v>
      </c>
      <c r="C1168" t="s">
        <v>7204</v>
      </c>
      <c r="D1168">
        <v>4</v>
      </c>
      <c r="E1168" t="s">
        <v>7205</v>
      </c>
      <c r="F1168" t="s">
        <v>1526</v>
      </c>
      <c r="G1168" t="e">
        <f>-pril</f>
        <v>#NAME?</v>
      </c>
      <c r="H1168" t="s">
        <v>513</v>
      </c>
      <c r="I1168" t="e">
        <f>-pril</f>
        <v>#NAME?</v>
      </c>
      <c r="J1168">
        <v>1987</v>
      </c>
      <c r="K1168">
        <v>1994</v>
      </c>
      <c r="L1168" t="s">
        <v>7206</v>
      </c>
      <c r="M1168" t="s">
        <v>7207</v>
      </c>
      <c r="N1168" t="s">
        <v>4666</v>
      </c>
      <c r="O1168" t="s">
        <v>32</v>
      </c>
      <c r="P1168" t="s">
        <v>31</v>
      </c>
      <c r="Q1168" t="s">
        <v>27</v>
      </c>
      <c r="R1168" t="s">
        <v>28</v>
      </c>
      <c r="S1168" t="s">
        <v>31</v>
      </c>
      <c r="T1168" t="s">
        <v>31</v>
      </c>
      <c r="U1168" t="s">
        <v>27</v>
      </c>
      <c r="V1168" t="s">
        <v>27</v>
      </c>
      <c r="W1168" t="s">
        <v>27</v>
      </c>
      <c r="X1168" t="s">
        <v>172</v>
      </c>
      <c r="Y1168" t="s">
        <v>7208</v>
      </c>
    </row>
    <row r="1169" spans="1:25" x14ac:dyDescent="0.25">
      <c r="A1169">
        <v>1470</v>
      </c>
      <c r="B1169" t="s">
        <v>7209</v>
      </c>
      <c r="C1169" t="s">
        <v>7210</v>
      </c>
      <c r="D1169">
        <v>4</v>
      </c>
      <c r="F1169" t="s">
        <v>921</v>
      </c>
      <c r="K1169">
        <v>1949</v>
      </c>
      <c r="L1169" t="s">
        <v>7211</v>
      </c>
      <c r="M1169" t="s">
        <v>7212</v>
      </c>
      <c r="N1169" t="s">
        <v>167</v>
      </c>
      <c r="O1169" t="s">
        <v>32</v>
      </c>
      <c r="P1169" t="s">
        <v>31</v>
      </c>
      <c r="Q1169" t="s">
        <v>27</v>
      </c>
      <c r="R1169" t="s">
        <v>35</v>
      </c>
      <c r="S1169" t="s">
        <v>27</v>
      </c>
      <c r="T1169" t="s">
        <v>27</v>
      </c>
      <c r="U1169" t="s">
        <v>31</v>
      </c>
      <c r="V1169" t="s">
        <v>27</v>
      </c>
      <c r="W1169" t="s">
        <v>31</v>
      </c>
      <c r="X1169" t="s">
        <v>47</v>
      </c>
      <c r="Y1169" t="s">
        <v>7213</v>
      </c>
    </row>
    <row r="1170" spans="1:25" x14ac:dyDescent="0.25">
      <c r="A1170">
        <v>513206</v>
      </c>
      <c r="B1170" t="s">
        <v>7214</v>
      </c>
      <c r="C1170" t="s">
        <v>7215</v>
      </c>
      <c r="D1170">
        <v>4</v>
      </c>
      <c r="F1170" t="s">
        <v>7216</v>
      </c>
      <c r="N1170" t="s">
        <v>7217</v>
      </c>
      <c r="O1170" t="s">
        <v>26</v>
      </c>
      <c r="P1170" t="s">
        <v>31</v>
      </c>
      <c r="Q1170" t="s">
        <v>27</v>
      </c>
      <c r="R1170" t="s">
        <v>33</v>
      </c>
      <c r="S1170" t="s">
        <v>27</v>
      </c>
      <c r="T1170" t="s">
        <v>31</v>
      </c>
      <c r="U1170" t="s">
        <v>27</v>
      </c>
      <c r="V1170" t="s">
        <v>27</v>
      </c>
      <c r="W1170" t="s">
        <v>27</v>
      </c>
      <c r="X1170" t="s">
        <v>172</v>
      </c>
      <c r="Y1170" t="s">
        <v>7218</v>
      </c>
    </row>
    <row r="1171" spans="1:25" x14ac:dyDescent="0.25">
      <c r="A1171">
        <v>1248979</v>
      </c>
      <c r="B1171" t="s">
        <v>7219</v>
      </c>
      <c r="C1171" t="s">
        <v>7220</v>
      </c>
      <c r="D1171">
        <v>4</v>
      </c>
      <c r="F1171" t="s">
        <v>1091</v>
      </c>
      <c r="J1171">
        <v>1963</v>
      </c>
      <c r="N1171" t="s">
        <v>293</v>
      </c>
      <c r="O1171" t="s">
        <v>36</v>
      </c>
      <c r="P1171" t="s">
        <v>27</v>
      </c>
      <c r="Q1171" t="s">
        <v>27</v>
      </c>
      <c r="R1171" t="s">
        <v>37</v>
      </c>
      <c r="S1171" t="s">
        <v>27</v>
      </c>
      <c r="T1171" t="s">
        <v>27</v>
      </c>
      <c r="U1171" t="s">
        <v>27</v>
      </c>
      <c r="V1171" t="s">
        <v>27</v>
      </c>
      <c r="W1171" t="s">
        <v>27</v>
      </c>
      <c r="X1171" t="s">
        <v>172</v>
      </c>
    </row>
    <row r="1172" spans="1:25" x14ac:dyDescent="0.25">
      <c r="A1172">
        <v>328158</v>
      </c>
      <c r="B1172" t="s">
        <v>7221</v>
      </c>
      <c r="C1172" t="s">
        <v>7222</v>
      </c>
      <c r="D1172">
        <v>4</v>
      </c>
      <c r="F1172" t="s">
        <v>4851</v>
      </c>
      <c r="K1172">
        <v>1952</v>
      </c>
      <c r="L1172" t="s">
        <v>7223</v>
      </c>
      <c r="M1172" t="s">
        <v>7224</v>
      </c>
      <c r="N1172" t="s">
        <v>619</v>
      </c>
      <c r="O1172" t="s">
        <v>32</v>
      </c>
      <c r="P1172" t="s">
        <v>31</v>
      </c>
      <c r="Q1172" t="s">
        <v>27</v>
      </c>
      <c r="R1172" t="s">
        <v>35</v>
      </c>
      <c r="S1172" t="s">
        <v>27</v>
      </c>
      <c r="T1172" t="s">
        <v>27</v>
      </c>
      <c r="U1172" t="s">
        <v>27</v>
      </c>
      <c r="V1172" t="s">
        <v>31</v>
      </c>
      <c r="W1172" t="s">
        <v>27</v>
      </c>
      <c r="X1172" t="s">
        <v>172</v>
      </c>
      <c r="Y1172" t="s">
        <v>7225</v>
      </c>
    </row>
    <row r="1173" spans="1:25" x14ac:dyDescent="0.25">
      <c r="A1173">
        <v>114506</v>
      </c>
      <c r="B1173" t="s">
        <v>7226</v>
      </c>
      <c r="C1173" t="s">
        <v>7227</v>
      </c>
      <c r="D1173">
        <v>4</v>
      </c>
      <c r="E1173" t="s">
        <v>7228</v>
      </c>
      <c r="F1173" t="s">
        <v>266</v>
      </c>
      <c r="J1173">
        <v>1980</v>
      </c>
      <c r="K1173">
        <v>1982</v>
      </c>
      <c r="L1173" t="s">
        <v>7229</v>
      </c>
      <c r="M1173" t="s">
        <v>7230</v>
      </c>
      <c r="N1173" t="s">
        <v>418</v>
      </c>
      <c r="O1173" t="s">
        <v>26</v>
      </c>
      <c r="P1173" t="s">
        <v>27</v>
      </c>
      <c r="Q1173" t="s">
        <v>27</v>
      </c>
      <c r="R1173" t="s">
        <v>33</v>
      </c>
      <c r="S1173" t="s">
        <v>27</v>
      </c>
      <c r="T1173" t="s">
        <v>27</v>
      </c>
      <c r="U1173" t="s">
        <v>31</v>
      </c>
      <c r="V1173" t="s">
        <v>27</v>
      </c>
      <c r="W1173" t="s">
        <v>27</v>
      </c>
      <c r="X1173" t="s">
        <v>172</v>
      </c>
      <c r="Y1173" t="s">
        <v>7231</v>
      </c>
    </row>
    <row r="1174" spans="1:25" x14ac:dyDescent="0.25">
      <c r="A1174">
        <v>192908</v>
      </c>
      <c r="B1174" t="s">
        <v>7232</v>
      </c>
      <c r="C1174" t="s">
        <v>7233</v>
      </c>
      <c r="D1174">
        <v>4</v>
      </c>
      <c r="E1174" t="s">
        <v>7234</v>
      </c>
      <c r="F1174" t="s">
        <v>266</v>
      </c>
      <c r="G1174" t="e">
        <f>-oxetine</f>
        <v>#NAME?</v>
      </c>
      <c r="H1174" t="s">
        <v>741</v>
      </c>
      <c r="I1174" t="e">
        <f>-oxetine</f>
        <v>#NAME?</v>
      </c>
      <c r="J1174">
        <v>1992</v>
      </c>
      <c r="K1174">
        <v>2004</v>
      </c>
      <c r="L1174" t="s">
        <v>7235</v>
      </c>
      <c r="M1174" t="s">
        <v>7236</v>
      </c>
      <c r="N1174" t="s">
        <v>78</v>
      </c>
      <c r="O1174" t="s">
        <v>32</v>
      </c>
      <c r="P1174" t="s">
        <v>31</v>
      </c>
      <c r="Q1174" t="s">
        <v>27</v>
      </c>
      <c r="R1174" t="s">
        <v>28</v>
      </c>
      <c r="S1174" t="s">
        <v>27</v>
      </c>
      <c r="T1174" t="s">
        <v>31</v>
      </c>
      <c r="U1174" t="s">
        <v>27</v>
      </c>
      <c r="V1174" t="s">
        <v>27</v>
      </c>
      <c r="W1174" t="s">
        <v>31</v>
      </c>
      <c r="X1174" t="s">
        <v>47</v>
      </c>
      <c r="Y1174" t="s">
        <v>7237</v>
      </c>
    </row>
    <row r="1175" spans="1:25" x14ac:dyDescent="0.25">
      <c r="A1175">
        <v>675407</v>
      </c>
      <c r="B1175" t="s">
        <v>7238</v>
      </c>
      <c r="C1175" t="s">
        <v>7239</v>
      </c>
      <c r="D1175">
        <v>4</v>
      </c>
      <c r="F1175" t="s">
        <v>7240</v>
      </c>
      <c r="J1175">
        <v>1966</v>
      </c>
      <c r="K1175">
        <v>1976</v>
      </c>
      <c r="L1175" t="s">
        <v>7241</v>
      </c>
      <c r="M1175" t="s">
        <v>7242</v>
      </c>
      <c r="N1175" t="s">
        <v>1614</v>
      </c>
      <c r="O1175" t="s">
        <v>37</v>
      </c>
      <c r="P1175" t="s">
        <v>27</v>
      </c>
      <c r="Q1175" t="s">
        <v>27</v>
      </c>
      <c r="R1175" t="s">
        <v>28</v>
      </c>
      <c r="S1175" t="s">
        <v>27</v>
      </c>
      <c r="T1175" t="s">
        <v>27</v>
      </c>
      <c r="U1175" t="s">
        <v>31</v>
      </c>
      <c r="V1175" t="s">
        <v>27</v>
      </c>
      <c r="W1175" t="s">
        <v>27</v>
      </c>
      <c r="X1175" t="s">
        <v>47</v>
      </c>
    </row>
    <row r="1176" spans="1:25" x14ac:dyDescent="0.25">
      <c r="A1176">
        <v>675414</v>
      </c>
      <c r="B1176" t="s">
        <v>7243</v>
      </c>
      <c r="C1176" t="s">
        <v>7244</v>
      </c>
      <c r="D1176">
        <v>4</v>
      </c>
      <c r="E1176" t="s">
        <v>7245</v>
      </c>
      <c r="F1176" t="s">
        <v>7246</v>
      </c>
      <c r="J1176">
        <v>1974</v>
      </c>
      <c r="N1176" t="s">
        <v>7247</v>
      </c>
      <c r="O1176" t="s">
        <v>37</v>
      </c>
      <c r="P1176" t="s">
        <v>27</v>
      </c>
      <c r="Q1176" t="s">
        <v>27</v>
      </c>
      <c r="R1176" t="s">
        <v>28</v>
      </c>
      <c r="S1176" t="s">
        <v>27</v>
      </c>
      <c r="T1176" t="s">
        <v>27</v>
      </c>
      <c r="U1176" t="s">
        <v>31</v>
      </c>
      <c r="V1176" t="s">
        <v>27</v>
      </c>
      <c r="W1176" t="s">
        <v>27</v>
      </c>
      <c r="X1176" t="s">
        <v>47</v>
      </c>
    </row>
    <row r="1177" spans="1:25" x14ac:dyDescent="0.25">
      <c r="A1177">
        <v>86042</v>
      </c>
      <c r="B1177" t="s">
        <v>7248</v>
      </c>
      <c r="C1177" t="s">
        <v>7249</v>
      </c>
      <c r="D1177">
        <v>4</v>
      </c>
      <c r="E1177" t="s">
        <v>7250</v>
      </c>
      <c r="F1177" t="s">
        <v>3665</v>
      </c>
      <c r="J1177">
        <v>1963</v>
      </c>
      <c r="K1177">
        <v>1961</v>
      </c>
      <c r="L1177" t="s">
        <v>7251</v>
      </c>
      <c r="M1177" t="s">
        <v>7252</v>
      </c>
      <c r="N1177" t="s">
        <v>713</v>
      </c>
      <c r="O1177" t="s">
        <v>32</v>
      </c>
      <c r="P1177" t="s">
        <v>27</v>
      </c>
      <c r="Q1177" t="s">
        <v>27</v>
      </c>
      <c r="R1177" t="s">
        <v>35</v>
      </c>
      <c r="S1177" t="s">
        <v>27</v>
      </c>
      <c r="T1177" t="s">
        <v>31</v>
      </c>
      <c r="U1177" t="s">
        <v>31</v>
      </c>
      <c r="V1177" t="s">
        <v>27</v>
      </c>
      <c r="W1177" t="s">
        <v>27</v>
      </c>
      <c r="X1177" t="s">
        <v>47</v>
      </c>
      <c r="Y1177" t="s">
        <v>7253</v>
      </c>
    </row>
    <row r="1178" spans="1:25" x14ac:dyDescent="0.25">
      <c r="A1178">
        <v>1382995</v>
      </c>
      <c r="B1178" t="s">
        <v>7254</v>
      </c>
      <c r="C1178" t="s">
        <v>7255</v>
      </c>
      <c r="D1178">
        <v>4</v>
      </c>
      <c r="F1178" t="s">
        <v>1091</v>
      </c>
      <c r="J1178">
        <v>1984</v>
      </c>
      <c r="K1178">
        <v>1987</v>
      </c>
      <c r="L1178" t="s">
        <v>7256</v>
      </c>
      <c r="M1178" t="s">
        <v>7257</v>
      </c>
      <c r="N1178" t="s">
        <v>293</v>
      </c>
      <c r="O1178" t="s">
        <v>32</v>
      </c>
      <c r="P1178" t="s">
        <v>27</v>
      </c>
      <c r="Q1178" t="s">
        <v>27</v>
      </c>
      <c r="R1178" t="s">
        <v>37</v>
      </c>
      <c r="S1178" t="s">
        <v>27</v>
      </c>
      <c r="T1178" t="s">
        <v>27</v>
      </c>
      <c r="U1178" t="s">
        <v>31</v>
      </c>
      <c r="V1178" t="s">
        <v>27</v>
      </c>
      <c r="W1178" t="s">
        <v>27</v>
      </c>
      <c r="X1178" t="s">
        <v>47</v>
      </c>
    </row>
    <row r="1179" spans="1:25" x14ac:dyDescent="0.25">
      <c r="A1179">
        <v>674309</v>
      </c>
      <c r="B1179" t="s">
        <v>7258</v>
      </c>
      <c r="C1179" t="s">
        <v>7259</v>
      </c>
      <c r="D1179">
        <v>4</v>
      </c>
      <c r="F1179" t="s">
        <v>4024</v>
      </c>
      <c r="J1179">
        <v>1989</v>
      </c>
      <c r="K1179">
        <v>1987</v>
      </c>
      <c r="N1179" t="s">
        <v>7260</v>
      </c>
      <c r="O1179" t="s">
        <v>32</v>
      </c>
      <c r="P1179" t="s">
        <v>27</v>
      </c>
      <c r="Q1179" t="s">
        <v>27</v>
      </c>
      <c r="R1179" t="s">
        <v>37</v>
      </c>
      <c r="S1179" t="s">
        <v>27</v>
      </c>
      <c r="T1179" t="s">
        <v>31</v>
      </c>
      <c r="U1179" t="s">
        <v>31</v>
      </c>
      <c r="V1179" t="s">
        <v>27</v>
      </c>
      <c r="W1179" t="s">
        <v>27</v>
      </c>
      <c r="X1179" t="s">
        <v>47</v>
      </c>
      <c r="Y1179" t="s">
        <v>7261</v>
      </c>
    </row>
    <row r="1180" spans="1:25" x14ac:dyDescent="0.25">
      <c r="A1180">
        <v>6579</v>
      </c>
      <c r="B1180" t="s">
        <v>7262</v>
      </c>
      <c r="C1180" t="s">
        <v>7263</v>
      </c>
      <c r="D1180">
        <v>4</v>
      </c>
      <c r="E1180" t="s">
        <v>7264</v>
      </c>
      <c r="F1180" t="s">
        <v>146</v>
      </c>
      <c r="K1180">
        <v>1949</v>
      </c>
      <c r="L1180" t="s">
        <v>7265</v>
      </c>
      <c r="M1180" t="s">
        <v>7266</v>
      </c>
      <c r="N1180" t="s">
        <v>7267</v>
      </c>
      <c r="O1180" t="s">
        <v>32</v>
      </c>
      <c r="P1180" t="s">
        <v>31</v>
      </c>
      <c r="Q1180" t="s">
        <v>27</v>
      </c>
      <c r="R1180" t="s">
        <v>33</v>
      </c>
      <c r="S1180" t="s">
        <v>27</v>
      </c>
      <c r="T1180" t="s">
        <v>31</v>
      </c>
      <c r="U1180" t="s">
        <v>31</v>
      </c>
      <c r="V1180" t="s">
        <v>27</v>
      </c>
      <c r="W1180" t="s">
        <v>31</v>
      </c>
      <c r="X1180" t="s">
        <v>47</v>
      </c>
      <c r="Y1180" t="s">
        <v>7268</v>
      </c>
    </row>
    <row r="1181" spans="1:25" x14ac:dyDescent="0.25">
      <c r="A1181">
        <v>43448</v>
      </c>
      <c r="B1181" t="s">
        <v>7269</v>
      </c>
      <c r="C1181" t="s">
        <v>7270</v>
      </c>
      <c r="D1181">
        <v>4</v>
      </c>
      <c r="E1181" t="s">
        <v>7271</v>
      </c>
      <c r="F1181" t="s">
        <v>371</v>
      </c>
      <c r="G1181" t="e">
        <f>-azoline</f>
        <v>#NAME?</v>
      </c>
      <c r="H1181" t="s">
        <v>103</v>
      </c>
      <c r="I1181" t="e">
        <f>-azoline</f>
        <v>#NAME?</v>
      </c>
      <c r="K1181">
        <v>1985</v>
      </c>
      <c r="L1181" t="s">
        <v>7272</v>
      </c>
      <c r="M1181" t="s">
        <v>7273</v>
      </c>
      <c r="N1181" t="s">
        <v>937</v>
      </c>
      <c r="O1181" t="s">
        <v>32</v>
      </c>
      <c r="P1181" t="s">
        <v>31</v>
      </c>
      <c r="Q1181" t="s">
        <v>27</v>
      </c>
      <c r="R1181" t="s">
        <v>35</v>
      </c>
      <c r="S1181" t="s">
        <v>27</v>
      </c>
      <c r="T1181" t="s">
        <v>27</v>
      </c>
      <c r="U1181" t="s">
        <v>31</v>
      </c>
      <c r="V1181" t="s">
        <v>27</v>
      </c>
      <c r="W1181" t="s">
        <v>27</v>
      </c>
      <c r="X1181" t="s">
        <v>172</v>
      </c>
      <c r="Y1181" t="s">
        <v>7274</v>
      </c>
    </row>
    <row r="1182" spans="1:25" x14ac:dyDescent="0.25">
      <c r="A1182">
        <v>430522</v>
      </c>
      <c r="B1182" t="s">
        <v>7275</v>
      </c>
      <c r="C1182" t="s">
        <v>7276</v>
      </c>
      <c r="D1182">
        <v>4</v>
      </c>
      <c r="E1182" t="s">
        <v>7277</v>
      </c>
      <c r="F1182" t="s">
        <v>544</v>
      </c>
      <c r="G1182" t="e">
        <f>-vir</f>
        <v>#NAME?</v>
      </c>
      <c r="H1182" t="s">
        <v>316</v>
      </c>
      <c r="I1182" t="e">
        <f>-vir</f>
        <v>#NAME?</v>
      </c>
      <c r="J1182">
        <v>1999</v>
      </c>
      <c r="K1182">
        <v>2001</v>
      </c>
      <c r="L1182" t="s">
        <v>7278</v>
      </c>
      <c r="M1182" t="s">
        <v>7279</v>
      </c>
      <c r="O1182" t="s">
        <v>26</v>
      </c>
      <c r="P1182" t="s">
        <v>27</v>
      </c>
      <c r="Q1182" t="s">
        <v>27</v>
      </c>
      <c r="R1182" t="s">
        <v>28</v>
      </c>
      <c r="S1182" t="s">
        <v>31</v>
      </c>
      <c r="T1182" t="s">
        <v>31</v>
      </c>
      <c r="U1182" t="s">
        <v>27</v>
      </c>
      <c r="V1182" t="s">
        <v>27</v>
      </c>
      <c r="W1182" t="s">
        <v>31</v>
      </c>
      <c r="X1182" t="s">
        <v>47</v>
      </c>
      <c r="Y1182" t="s">
        <v>7280</v>
      </c>
    </row>
    <row r="1183" spans="1:25" x14ac:dyDescent="0.25">
      <c r="A1183">
        <v>57397</v>
      </c>
      <c r="B1183" t="s">
        <v>7281</v>
      </c>
      <c r="C1183" t="s">
        <v>7282</v>
      </c>
      <c r="D1183">
        <v>4</v>
      </c>
      <c r="F1183" t="s">
        <v>371</v>
      </c>
      <c r="J1183">
        <v>2002</v>
      </c>
      <c r="K1183">
        <v>2001</v>
      </c>
      <c r="L1183" t="s">
        <v>7283</v>
      </c>
      <c r="M1183" t="s">
        <v>7284</v>
      </c>
      <c r="O1183" t="s">
        <v>32</v>
      </c>
      <c r="P1183" t="s">
        <v>31</v>
      </c>
      <c r="Q1183" t="s">
        <v>27</v>
      </c>
      <c r="R1183" t="s">
        <v>28</v>
      </c>
      <c r="S1183" t="s">
        <v>27</v>
      </c>
      <c r="T1183" t="s">
        <v>31</v>
      </c>
      <c r="U1183" t="s">
        <v>27</v>
      </c>
      <c r="V1183" t="s">
        <v>27</v>
      </c>
      <c r="W1183" t="s">
        <v>31</v>
      </c>
      <c r="X1183" t="s">
        <v>47</v>
      </c>
      <c r="Y1183" t="s">
        <v>7285</v>
      </c>
    </row>
    <row r="1184" spans="1:25" x14ac:dyDescent="0.25">
      <c r="A1184">
        <v>381693</v>
      </c>
      <c r="B1184" t="s">
        <v>7286</v>
      </c>
      <c r="C1184" t="s">
        <v>7287</v>
      </c>
      <c r="D1184">
        <v>4</v>
      </c>
      <c r="F1184" t="s">
        <v>7288</v>
      </c>
      <c r="J1184">
        <v>1964</v>
      </c>
      <c r="K1184">
        <v>1940</v>
      </c>
      <c r="L1184" t="s">
        <v>7289</v>
      </c>
      <c r="M1184" t="s">
        <v>7290</v>
      </c>
      <c r="N1184" t="s">
        <v>7291</v>
      </c>
      <c r="O1184" t="s">
        <v>26</v>
      </c>
      <c r="P1184" t="s">
        <v>31</v>
      </c>
      <c r="Q1184" t="s">
        <v>27</v>
      </c>
      <c r="R1184" t="s">
        <v>35</v>
      </c>
      <c r="S1184" t="s">
        <v>27</v>
      </c>
      <c r="T1184" t="s">
        <v>31</v>
      </c>
      <c r="U1184" t="s">
        <v>31</v>
      </c>
      <c r="V1184" t="s">
        <v>31</v>
      </c>
      <c r="W1184" t="s">
        <v>27</v>
      </c>
      <c r="X1184" t="s">
        <v>47</v>
      </c>
      <c r="Y1184" t="s">
        <v>7292</v>
      </c>
    </row>
    <row r="1185" spans="1:25" x14ac:dyDescent="0.25">
      <c r="A1185">
        <v>419410</v>
      </c>
      <c r="B1185" t="s">
        <v>7293</v>
      </c>
      <c r="C1185" t="s">
        <v>7294</v>
      </c>
      <c r="D1185">
        <v>4</v>
      </c>
      <c r="F1185" t="s">
        <v>7295</v>
      </c>
      <c r="J1185">
        <v>1969</v>
      </c>
      <c r="K1185">
        <v>1967</v>
      </c>
      <c r="L1185" t="s">
        <v>4705</v>
      </c>
      <c r="M1185" t="s">
        <v>4706</v>
      </c>
      <c r="N1185" t="s">
        <v>895</v>
      </c>
      <c r="O1185" t="s">
        <v>26</v>
      </c>
      <c r="P1185" t="s">
        <v>31</v>
      </c>
      <c r="Q1185" t="s">
        <v>27</v>
      </c>
      <c r="R1185" t="s">
        <v>28</v>
      </c>
      <c r="S1185" t="s">
        <v>31</v>
      </c>
      <c r="T1185" t="s">
        <v>27</v>
      </c>
      <c r="U1185" t="s">
        <v>27</v>
      </c>
      <c r="V1185" t="s">
        <v>31</v>
      </c>
      <c r="W1185" t="s">
        <v>31</v>
      </c>
      <c r="X1185" t="s">
        <v>47</v>
      </c>
      <c r="Y1185" t="s">
        <v>7296</v>
      </c>
    </row>
    <row r="1186" spans="1:25" x14ac:dyDescent="0.25">
      <c r="A1186">
        <v>583322</v>
      </c>
      <c r="B1186" t="s">
        <v>7297</v>
      </c>
      <c r="C1186" t="s">
        <v>7298</v>
      </c>
      <c r="D1186">
        <v>4</v>
      </c>
      <c r="E1186" t="s">
        <v>7299</v>
      </c>
      <c r="F1186" t="s">
        <v>7300</v>
      </c>
      <c r="J1186">
        <v>1970</v>
      </c>
      <c r="K1186">
        <v>1974</v>
      </c>
      <c r="L1186" t="s">
        <v>7301</v>
      </c>
      <c r="M1186" t="s">
        <v>7302</v>
      </c>
      <c r="N1186" t="s">
        <v>344</v>
      </c>
      <c r="O1186" t="s">
        <v>32</v>
      </c>
      <c r="P1186" t="s">
        <v>31</v>
      </c>
      <c r="Q1186" t="s">
        <v>27</v>
      </c>
      <c r="R1186" t="s">
        <v>33</v>
      </c>
      <c r="S1186" t="s">
        <v>27</v>
      </c>
      <c r="T1186" t="s">
        <v>31</v>
      </c>
      <c r="U1186" t="s">
        <v>31</v>
      </c>
      <c r="V1186" t="s">
        <v>31</v>
      </c>
      <c r="W1186" t="s">
        <v>31</v>
      </c>
      <c r="X1186" t="s">
        <v>47</v>
      </c>
      <c r="Y1186" t="s">
        <v>7303</v>
      </c>
    </row>
    <row r="1187" spans="1:25" x14ac:dyDescent="0.25">
      <c r="A1187">
        <v>675265</v>
      </c>
      <c r="B1187" t="s">
        <v>7304</v>
      </c>
      <c r="C1187" t="s">
        <v>7305</v>
      </c>
      <c r="D1187">
        <v>4</v>
      </c>
      <c r="E1187" t="s">
        <v>7306</v>
      </c>
      <c r="F1187" t="s">
        <v>691</v>
      </c>
      <c r="G1187" t="e">
        <f>-vir</f>
        <v>#NAME?</v>
      </c>
      <c r="H1187" t="s">
        <v>2124</v>
      </c>
      <c r="I1187" t="s">
        <v>2125</v>
      </c>
      <c r="J1187">
        <v>1997</v>
      </c>
      <c r="K1187">
        <v>2001</v>
      </c>
      <c r="L1187" t="s">
        <v>7307</v>
      </c>
      <c r="M1187" t="s">
        <v>7308</v>
      </c>
      <c r="N1187" t="s">
        <v>61</v>
      </c>
      <c r="O1187" t="s">
        <v>26</v>
      </c>
      <c r="P1187" t="s">
        <v>31</v>
      </c>
      <c r="Q1187" t="s">
        <v>27</v>
      </c>
      <c r="R1187" t="s">
        <v>33</v>
      </c>
      <c r="S1187" t="s">
        <v>31</v>
      </c>
      <c r="T1187" t="s">
        <v>31</v>
      </c>
      <c r="U1187" t="s">
        <v>27</v>
      </c>
      <c r="V1187" t="s">
        <v>27</v>
      </c>
      <c r="W1187" t="s">
        <v>31</v>
      </c>
      <c r="X1187" t="s">
        <v>47</v>
      </c>
      <c r="Y1187" t="s">
        <v>7309</v>
      </c>
    </row>
    <row r="1188" spans="1:25" x14ac:dyDescent="0.25">
      <c r="A1188">
        <v>77779</v>
      </c>
      <c r="B1188" t="s">
        <v>7310</v>
      </c>
      <c r="C1188" t="s">
        <v>7311</v>
      </c>
      <c r="D1188">
        <v>4</v>
      </c>
      <c r="F1188" t="s">
        <v>7312</v>
      </c>
      <c r="K1188">
        <v>1957</v>
      </c>
      <c r="L1188" t="s">
        <v>7313</v>
      </c>
      <c r="M1188" t="s">
        <v>7314</v>
      </c>
      <c r="N1188" t="s">
        <v>7315</v>
      </c>
      <c r="O1188" t="s">
        <v>32</v>
      </c>
      <c r="P1188" t="s">
        <v>31</v>
      </c>
      <c r="Q1188" t="s">
        <v>27</v>
      </c>
      <c r="R1188" t="s">
        <v>33</v>
      </c>
      <c r="S1188" t="s">
        <v>27</v>
      </c>
      <c r="T1188" t="s">
        <v>31</v>
      </c>
      <c r="U1188" t="s">
        <v>31</v>
      </c>
      <c r="V1188" t="s">
        <v>27</v>
      </c>
      <c r="W1188" t="s">
        <v>27</v>
      </c>
      <c r="X1188" t="s">
        <v>47</v>
      </c>
      <c r="Y1188" t="s">
        <v>7316</v>
      </c>
    </row>
    <row r="1189" spans="1:25" x14ac:dyDescent="0.25">
      <c r="A1189">
        <v>453719</v>
      </c>
      <c r="B1189" t="s">
        <v>7317</v>
      </c>
      <c r="C1189" t="s">
        <v>7318</v>
      </c>
      <c r="D1189">
        <v>4</v>
      </c>
      <c r="F1189" t="s">
        <v>396</v>
      </c>
      <c r="G1189" t="e">
        <f>-cillin</f>
        <v>#NAME?</v>
      </c>
      <c r="H1189" t="s">
        <v>34</v>
      </c>
      <c r="I1189" t="e">
        <f>-cillin</f>
        <v>#NAME?</v>
      </c>
      <c r="J1189">
        <v>1977</v>
      </c>
      <c r="K1189">
        <v>1980</v>
      </c>
      <c r="L1189" t="s">
        <v>7319</v>
      </c>
      <c r="M1189" t="s">
        <v>7320</v>
      </c>
      <c r="N1189" t="s">
        <v>84</v>
      </c>
      <c r="O1189" t="s">
        <v>26</v>
      </c>
      <c r="P1189" t="s">
        <v>31</v>
      </c>
      <c r="Q1189" t="s">
        <v>27</v>
      </c>
      <c r="R1189" t="s">
        <v>33</v>
      </c>
      <c r="S1189" t="s">
        <v>31</v>
      </c>
      <c r="T1189" t="s">
        <v>31</v>
      </c>
      <c r="U1189" t="s">
        <v>27</v>
      </c>
      <c r="V1189" t="s">
        <v>27</v>
      </c>
      <c r="W1189" t="s">
        <v>27</v>
      </c>
      <c r="X1189" t="s">
        <v>172</v>
      </c>
      <c r="Y1189" t="s">
        <v>7321</v>
      </c>
    </row>
    <row r="1190" spans="1:25" x14ac:dyDescent="0.25">
      <c r="A1190">
        <v>188196</v>
      </c>
      <c r="B1190" t="s">
        <v>7322</v>
      </c>
      <c r="C1190" t="s">
        <v>7323</v>
      </c>
      <c r="D1190">
        <v>4</v>
      </c>
      <c r="E1190" t="s">
        <v>7324</v>
      </c>
      <c r="F1190" t="s">
        <v>1722</v>
      </c>
      <c r="G1190" t="e">
        <f>-vir</f>
        <v>#NAME?</v>
      </c>
      <c r="H1190" t="s">
        <v>1554</v>
      </c>
      <c r="I1190" t="s">
        <v>1555</v>
      </c>
      <c r="J1190">
        <v>2002</v>
      </c>
      <c r="K1190">
        <v>2003</v>
      </c>
      <c r="L1190" t="s">
        <v>7325</v>
      </c>
      <c r="M1190" t="s">
        <v>7326</v>
      </c>
      <c r="O1190" t="s">
        <v>32</v>
      </c>
      <c r="P1190" t="s">
        <v>27</v>
      </c>
      <c r="Q1190" t="s">
        <v>27</v>
      </c>
      <c r="R1190" t="s">
        <v>28</v>
      </c>
      <c r="S1190" t="s">
        <v>27</v>
      </c>
      <c r="T1190" t="s">
        <v>31</v>
      </c>
      <c r="U1190" t="s">
        <v>27</v>
      </c>
      <c r="V1190" t="s">
        <v>27</v>
      </c>
      <c r="W1190" t="s">
        <v>27</v>
      </c>
      <c r="X1190" t="s">
        <v>47</v>
      </c>
      <c r="Y1190" t="s">
        <v>7327</v>
      </c>
    </row>
    <row r="1191" spans="1:25" x14ac:dyDescent="0.25">
      <c r="A1191">
        <v>91783</v>
      </c>
      <c r="B1191" t="s">
        <v>7328</v>
      </c>
      <c r="C1191" t="s">
        <v>7329</v>
      </c>
      <c r="D1191">
        <v>4</v>
      </c>
      <c r="F1191" t="s">
        <v>7330</v>
      </c>
      <c r="K1191">
        <v>2009</v>
      </c>
      <c r="L1191" t="s">
        <v>7331</v>
      </c>
      <c r="M1191" t="s">
        <v>7332</v>
      </c>
      <c r="N1191" t="s">
        <v>7333</v>
      </c>
      <c r="O1191" t="s">
        <v>32</v>
      </c>
      <c r="P1191" t="s">
        <v>31</v>
      </c>
      <c r="Q1191" t="s">
        <v>27</v>
      </c>
      <c r="R1191" t="s">
        <v>35</v>
      </c>
      <c r="S1191" t="s">
        <v>27</v>
      </c>
      <c r="T1191" t="s">
        <v>27</v>
      </c>
      <c r="U1191" t="s">
        <v>27</v>
      </c>
      <c r="V1191" t="s">
        <v>31</v>
      </c>
      <c r="W1191" t="s">
        <v>27</v>
      </c>
      <c r="X1191" t="s">
        <v>47</v>
      </c>
      <c r="Y1191" t="s">
        <v>7334</v>
      </c>
    </row>
    <row r="1192" spans="1:25" x14ac:dyDescent="0.25">
      <c r="A1192">
        <v>204115</v>
      </c>
      <c r="B1192" t="s">
        <v>7335</v>
      </c>
      <c r="C1192" t="s">
        <v>7336</v>
      </c>
      <c r="D1192">
        <v>4</v>
      </c>
      <c r="F1192" t="s">
        <v>711</v>
      </c>
      <c r="G1192" t="s">
        <v>624</v>
      </c>
      <c r="H1192" t="s">
        <v>625</v>
      </c>
      <c r="I1192" t="s">
        <v>624</v>
      </c>
      <c r="K1192">
        <v>1953</v>
      </c>
      <c r="L1192" t="s">
        <v>7337</v>
      </c>
      <c r="M1192" t="s">
        <v>7338</v>
      </c>
      <c r="N1192" t="s">
        <v>84</v>
      </c>
      <c r="O1192" t="s">
        <v>32</v>
      </c>
      <c r="P1192" t="s">
        <v>31</v>
      </c>
      <c r="Q1192" t="s">
        <v>27</v>
      </c>
      <c r="R1192" t="s">
        <v>35</v>
      </c>
      <c r="S1192" t="s">
        <v>27</v>
      </c>
      <c r="T1192" t="s">
        <v>31</v>
      </c>
      <c r="U1192" t="s">
        <v>27</v>
      </c>
      <c r="V1192" t="s">
        <v>27</v>
      </c>
      <c r="W1192" t="s">
        <v>27</v>
      </c>
      <c r="X1192" t="s">
        <v>172</v>
      </c>
      <c r="Y1192" t="s">
        <v>7339</v>
      </c>
    </row>
    <row r="1193" spans="1:25" x14ac:dyDescent="0.25">
      <c r="A1193">
        <v>675600</v>
      </c>
      <c r="B1193" t="s">
        <v>7340</v>
      </c>
      <c r="C1193" t="s">
        <v>7341</v>
      </c>
      <c r="D1193">
        <v>4</v>
      </c>
      <c r="F1193" t="s">
        <v>7342</v>
      </c>
      <c r="G1193" t="e">
        <f>-ase</f>
        <v>#NAME?</v>
      </c>
      <c r="H1193" t="s">
        <v>620</v>
      </c>
      <c r="I1193" t="e">
        <f>-ase</f>
        <v>#NAME?</v>
      </c>
      <c r="J1193">
        <v>1997</v>
      </c>
      <c r="K1193">
        <v>1998</v>
      </c>
      <c r="L1193" t="s">
        <v>7343</v>
      </c>
      <c r="M1193" t="s">
        <v>7344</v>
      </c>
      <c r="O1193" t="s">
        <v>621</v>
      </c>
      <c r="P1193" t="s">
        <v>27</v>
      </c>
      <c r="Q1193" t="s">
        <v>27</v>
      </c>
      <c r="R1193" t="s">
        <v>28</v>
      </c>
      <c r="S1193" t="s">
        <v>27</v>
      </c>
      <c r="T1193" t="s">
        <v>31</v>
      </c>
      <c r="U1193" t="s">
        <v>27</v>
      </c>
      <c r="V1193" t="s">
        <v>27</v>
      </c>
      <c r="W1193" t="s">
        <v>27</v>
      </c>
      <c r="X1193" t="s">
        <v>47</v>
      </c>
    </row>
    <row r="1194" spans="1:25" x14ac:dyDescent="0.25">
      <c r="A1194">
        <v>674568</v>
      </c>
      <c r="B1194" t="s">
        <v>7345</v>
      </c>
      <c r="C1194" t="s">
        <v>7346</v>
      </c>
      <c r="D1194">
        <v>4</v>
      </c>
      <c r="E1194" t="s">
        <v>7347</v>
      </c>
      <c r="F1194" t="s">
        <v>1590</v>
      </c>
      <c r="G1194" t="e">
        <f>-olone</f>
        <v>#NAME?</v>
      </c>
      <c r="H1194" t="s">
        <v>143</v>
      </c>
      <c r="I1194" t="e">
        <f>-olone</f>
        <v>#NAME?</v>
      </c>
      <c r="J1194">
        <v>1990</v>
      </c>
      <c r="K1194">
        <v>1994</v>
      </c>
      <c r="L1194" t="s">
        <v>7348</v>
      </c>
      <c r="M1194" t="s">
        <v>7349</v>
      </c>
      <c r="N1194" t="s">
        <v>241</v>
      </c>
      <c r="O1194" t="s">
        <v>26</v>
      </c>
      <c r="P1194" t="s">
        <v>31</v>
      </c>
      <c r="Q1194" t="s">
        <v>27</v>
      </c>
      <c r="R1194" t="s">
        <v>28</v>
      </c>
      <c r="S1194" t="s">
        <v>27</v>
      </c>
      <c r="T1194" t="s">
        <v>27</v>
      </c>
      <c r="U1194" t="s">
        <v>27</v>
      </c>
      <c r="V1194" t="s">
        <v>31</v>
      </c>
      <c r="W1194" t="s">
        <v>27</v>
      </c>
      <c r="X1194" t="s">
        <v>47</v>
      </c>
      <c r="Y1194" t="s">
        <v>7350</v>
      </c>
    </row>
    <row r="1195" spans="1:25" x14ac:dyDescent="0.25">
      <c r="A1195">
        <v>674682</v>
      </c>
      <c r="B1195" t="s">
        <v>7351</v>
      </c>
      <c r="C1195" t="s">
        <v>7352</v>
      </c>
      <c r="D1195">
        <v>4</v>
      </c>
      <c r="F1195" t="s">
        <v>7353</v>
      </c>
      <c r="J1195">
        <v>1963</v>
      </c>
      <c r="L1195" t="s">
        <v>7354</v>
      </c>
      <c r="M1195" t="s">
        <v>7355</v>
      </c>
      <c r="N1195" t="s">
        <v>7356</v>
      </c>
      <c r="O1195" t="s">
        <v>36</v>
      </c>
      <c r="P1195" t="s">
        <v>27</v>
      </c>
      <c r="Q1195" t="s">
        <v>27</v>
      </c>
      <c r="R1195" t="s">
        <v>37</v>
      </c>
      <c r="S1195" t="s">
        <v>27</v>
      </c>
      <c r="T1195" t="s">
        <v>31</v>
      </c>
      <c r="U1195" t="s">
        <v>31</v>
      </c>
      <c r="V1195" t="s">
        <v>27</v>
      </c>
      <c r="W1195" t="s">
        <v>31</v>
      </c>
      <c r="X1195" t="s">
        <v>47</v>
      </c>
      <c r="Y1195" t="s">
        <v>7357</v>
      </c>
    </row>
    <row r="1196" spans="1:25" x14ac:dyDescent="0.25">
      <c r="A1196">
        <v>182546</v>
      </c>
      <c r="B1196" t="s">
        <v>7358</v>
      </c>
      <c r="C1196" t="s">
        <v>7359</v>
      </c>
      <c r="D1196">
        <v>4</v>
      </c>
      <c r="F1196" t="s">
        <v>7360</v>
      </c>
      <c r="G1196" t="s">
        <v>846</v>
      </c>
      <c r="H1196" t="s">
        <v>30</v>
      </c>
      <c r="I1196" t="s">
        <v>846</v>
      </c>
      <c r="K1196">
        <v>1955</v>
      </c>
      <c r="L1196" t="s">
        <v>7361</v>
      </c>
      <c r="M1196" t="s">
        <v>7362</v>
      </c>
      <c r="N1196" t="s">
        <v>895</v>
      </c>
      <c r="O1196" t="s">
        <v>26</v>
      </c>
      <c r="P1196" t="s">
        <v>31</v>
      </c>
      <c r="Q1196" t="s">
        <v>27</v>
      </c>
      <c r="R1196" t="s">
        <v>28</v>
      </c>
      <c r="S1196" t="s">
        <v>31</v>
      </c>
      <c r="T1196" t="s">
        <v>31</v>
      </c>
      <c r="U1196" t="s">
        <v>31</v>
      </c>
      <c r="V1196" t="s">
        <v>31</v>
      </c>
      <c r="W1196" t="s">
        <v>27</v>
      </c>
      <c r="X1196" t="s">
        <v>47</v>
      </c>
      <c r="Y1196" t="s">
        <v>7363</v>
      </c>
    </row>
    <row r="1197" spans="1:25" x14ac:dyDescent="0.25">
      <c r="A1197">
        <v>675245</v>
      </c>
      <c r="B1197" t="s">
        <v>7364</v>
      </c>
      <c r="C1197" t="s">
        <v>7365</v>
      </c>
      <c r="D1197">
        <v>4</v>
      </c>
      <c r="F1197" t="s">
        <v>197</v>
      </c>
      <c r="K1197">
        <v>1960</v>
      </c>
      <c r="L1197" t="s">
        <v>7366</v>
      </c>
      <c r="M1197" t="s">
        <v>7367</v>
      </c>
      <c r="N1197" t="s">
        <v>1830</v>
      </c>
      <c r="O1197" t="s">
        <v>32</v>
      </c>
      <c r="P1197" t="s">
        <v>27</v>
      </c>
      <c r="Q1197" t="s">
        <v>27</v>
      </c>
      <c r="R1197" t="s">
        <v>35</v>
      </c>
      <c r="S1197" t="s">
        <v>27</v>
      </c>
      <c r="T1197" t="s">
        <v>31</v>
      </c>
      <c r="U1197" t="s">
        <v>27</v>
      </c>
      <c r="V1197" t="s">
        <v>27</v>
      </c>
      <c r="W1197" t="s">
        <v>27</v>
      </c>
      <c r="X1197" t="s">
        <v>47</v>
      </c>
      <c r="Y1197" t="s">
        <v>7368</v>
      </c>
    </row>
    <row r="1198" spans="1:25" x14ac:dyDescent="0.25">
      <c r="A1198">
        <v>374037</v>
      </c>
      <c r="B1198" t="s">
        <v>7369</v>
      </c>
      <c r="C1198" t="s">
        <v>7370</v>
      </c>
      <c r="D1198">
        <v>4</v>
      </c>
      <c r="F1198" t="s">
        <v>7371</v>
      </c>
      <c r="G1198" t="e">
        <f>-mycin</f>
        <v>#NAME?</v>
      </c>
      <c r="H1198" t="s">
        <v>25</v>
      </c>
      <c r="I1198" t="e">
        <f>-mycin</f>
        <v>#NAME?</v>
      </c>
      <c r="J1198">
        <v>1989</v>
      </c>
      <c r="K1198">
        <v>2003</v>
      </c>
      <c r="L1198" t="s">
        <v>7372</v>
      </c>
      <c r="M1198" t="s">
        <v>7373</v>
      </c>
      <c r="N1198" t="s">
        <v>84</v>
      </c>
      <c r="O1198" t="s">
        <v>26</v>
      </c>
      <c r="P1198" t="s">
        <v>27</v>
      </c>
      <c r="Q1198" t="s">
        <v>27</v>
      </c>
      <c r="R1198" t="s">
        <v>28</v>
      </c>
      <c r="S1198" t="s">
        <v>27</v>
      </c>
      <c r="T1198" t="s">
        <v>27</v>
      </c>
      <c r="U1198" t="s">
        <v>31</v>
      </c>
      <c r="V1198" t="s">
        <v>27</v>
      </c>
      <c r="W1198" t="s">
        <v>27</v>
      </c>
      <c r="X1198" t="s">
        <v>47</v>
      </c>
      <c r="Y1198" t="s">
        <v>7374</v>
      </c>
    </row>
    <row r="1199" spans="1:25" x14ac:dyDescent="0.25">
      <c r="A1199">
        <v>1376007</v>
      </c>
      <c r="B1199" t="s">
        <v>7375</v>
      </c>
      <c r="C1199" t="s">
        <v>7376</v>
      </c>
      <c r="D1199">
        <v>4</v>
      </c>
      <c r="F1199" t="s">
        <v>7377</v>
      </c>
      <c r="J1199">
        <v>1962</v>
      </c>
      <c r="L1199" t="s">
        <v>7378</v>
      </c>
      <c r="M1199" t="s">
        <v>7379</v>
      </c>
      <c r="N1199" t="s">
        <v>3129</v>
      </c>
      <c r="O1199" t="s">
        <v>26</v>
      </c>
      <c r="P1199" t="s">
        <v>27</v>
      </c>
      <c r="Q1199" t="s">
        <v>27</v>
      </c>
      <c r="R1199" t="s">
        <v>33</v>
      </c>
      <c r="S1199" t="s">
        <v>27</v>
      </c>
      <c r="T1199" t="s">
        <v>27</v>
      </c>
      <c r="U1199" t="s">
        <v>31</v>
      </c>
      <c r="V1199" t="s">
        <v>27</v>
      </c>
      <c r="W1199" t="s">
        <v>27</v>
      </c>
      <c r="X1199" t="s">
        <v>47</v>
      </c>
    </row>
    <row r="1200" spans="1:25" x14ac:dyDescent="0.25">
      <c r="A1200">
        <v>1451061</v>
      </c>
      <c r="B1200" t="s">
        <v>7380</v>
      </c>
      <c r="C1200" t="s">
        <v>7381</v>
      </c>
      <c r="D1200">
        <v>4</v>
      </c>
      <c r="E1200">
        <v>34977</v>
      </c>
      <c r="F1200" t="s">
        <v>3922</v>
      </c>
      <c r="G1200" t="e">
        <f>-mycin</f>
        <v>#NAME?</v>
      </c>
      <c r="H1200" t="s">
        <v>25</v>
      </c>
      <c r="I1200" t="e">
        <f>-mycin</f>
        <v>#NAME?</v>
      </c>
      <c r="J1200">
        <v>1962</v>
      </c>
      <c r="K1200">
        <v>1971</v>
      </c>
      <c r="L1200" t="s">
        <v>7382</v>
      </c>
      <c r="M1200" t="s">
        <v>7383</v>
      </c>
      <c r="N1200" t="s">
        <v>1683</v>
      </c>
      <c r="O1200" t="s">
        <v>40</v>
      </c>
      <c r="P1200" t="s">
        <v>27</v>
      </c>
      <c r="Q1200" t="s">
        <v>27</v>
      </c>
      <c r="R1200" t="s">
        <v>37</v>
      </c>
      <c r="S1200" t="s">
        <v>27</v>
      </c>
      <c r="T1200" t="s">
        <v>27</v>
      </c>
      <c r="U1200" t="s">
        <v>31</v>
      </c>
      <c r="V1200" t="s">
        <v>27</v>
      </c>
      <c r="W1200" t="s">
        <v>31</v>
      </c>
      <c r="X1200" t="s">
        <v>47</v>
      </c>
      <c r="Y1200" t="s">
        <v>7384</v>
      </c>
    </row>
    <row r="1201" spans="1:25" x14ac:dyDescent="0.25">
      <c r="A1201">
        <v>949710</v>
      </c>
      <c r="B1201" t="s">
        <v>7385</v>
      </c>
      <c r="C1201" t="s">
        <v>7386</v>
      </c>
      <c r="D1201">
        <v>4</v>
      </c>
      <c r="F1201" t="s">
        <v>7387</v>
      </c>
      <c r="G1201" t="s">
        <v>624</v>
      </c>
      <c r="H1201" t="s">
        <v>625</v>
      </c>
      <c r="I1201" t="s">
        <v>624</v>
      </c>
      <c r="J1201">
        <v>1965</v>
      </c>
      <c r="L1201" t="s">
        <v>7388</v>
      </c>
      <c r="M1201" t="s">
        <v>7389</v>
      </c>
      <c r="N1201" t="s">
        <v>84</v>
      </c>
      <c r="O1201" t="s">
        <v>32</v>
      </c>
      <c r="P1201" t="s">
        <v>31</v>
      </c>
      <c r="Q1201" t="s">
        <v>27</v>
      </c>
      <c r="R1201" t="s">
        <v>35</v>
      </c>
      <c r="S1201" t="s">
        <v>27</v>
      </c>
      <c r="T1201" t="s">
        <v>31</v>
      </c>
      <c r="U1201" t="s">
        <v>27</v>
      </c>
      <c r="V1201" t="s">
        <v>27</v>
      </c>
      <c r="W1201" t="s">
        <v>27</v>
      </c>
      <c r="X1201" t="s">
        <v>172</v>
      </c>
      <c r="Y1201" t="s">
        <v>7390</v>
      </c>
    </row>
    <row r="1202" spans="1:25" x14ac:dyDescent="0.25">
      <c r="A1202">
        <v>674774</v>
      </c>
      <c r="B1202" t="s">
        <v>7391</v>
      </c>
      <c r="C1202" t="s">
        <v>7392</v>
      </c>
      <c r="D1202">
        <v>4</v>
      </c>
      <c r="E1202" t="s">
        <v>7393</v>
      </c>
      <c r="F1202" t="s">
        <v>7394</v>
      </c>
      <c r="J1202">
        <v>1998</v>
      </c>
      <c r="K1202">
        <v>2000</v>
      </c>
      <c r="L1202" t="s">
        <v>7395</v>
      </c>
      <c r="M1202" t="s">
        <v>7396</v>
      </c>
      <c r="O1202" t="s">
        <v>32</v>
      </c>
      <c r="P1202" t="s">
        <v>27</v>
      </c>
      <c r="Q1202" t="s">
        <v>27</v>
      </c>
      <c r="R1202" t="s">
        <v>37</v>
      </c>
      <c r="S1202" t="s">
        <v>27</v>
      </c>
      <c r="T1202" t="s">
        <v>27</v>
      </c>
      <c r="U1202" t="s">
        <v>31</v>
      </c>
      <c r="V1202" t="s">
        <v>27</v>
      </c>
      <c r="W1202" t="s">
        <v>27</v>
      </c>
      <c r="X1202" t="s">
        <v>47</v>
      </c>
    </row>
    <row r="1203" spans="1:25" x14ac:dyDescent="0.25">
      <c r="A1203">
        <v>675360</v>
      </c>
      <c r="B1203" t="s">
        <v>7397</v>
      </c>
      <c r="C1203" t="s">
        <v>7398</v>
      </c>
      <c r="D1203">
        <v>4</v>
      </c>
      <c r="F1203" t="s">
        <v>7399</v>
      </c>
      <c r="J1203">
        <v>2009</v>
      </c>
      <c r="K1203">
        <v>1991</v>
      </c>
      <c r="L1203" t="s">
        <v>7400</v>
      </c>
      <c r="M1203" t="s">
        <v>7401</v>
      </c>
      <c r="O1203" t="s">
        <v>37</v>
      </c>
      <c r="P1203" t="s">
        <v>27</v>
      </c>
      <c r="Q1203" t="s">
        <v>27</v>
      </c>
      <c r="R1203" t="s">
        <v>28</v>
      </c>
      <c r="S1203" t="s">
        <v>27</v>
      </c>
      <c r="T1203" t="s">
        <v>27</v>
      </c>
      <c r="U1203" t="s">
        <v>31</v>
      </c>
      <c r="V1203" t="s">
        <v>27</v>
      </c>
      <c r="W1203" t="s">
        <v>31</v>
      </c>
      <c r="X1203" t="s">
        <v>47</v>
      </c>
    </row>
    <row r="1204" spans="1:25" x14ac:dyDescent="0.25">
      <c r="A1204">
        <v>675367</v>
      </c>
      <c r="B1204" t="s">
        <v>7402</v>
      </c>
      <c r="C1204" t="s">
        <v>7403</v>
      </c>
      <c r="D1204">
        <v>4</v>
      </c>
      <c r="E1204" t="s">
        <v>7404</v>
      </c>
      <c r="F1204" t="s">
        <v>382</v>
      </c>
      <c r="G1204" t="e">
        <f>-kin</f>
        <v>#NAME?</v>
      </c>
      <c r="H1204" t="s">
        <v>1865</v>
      </c>
      <c r="I1204" t="s">
        <v>1866</v>
      </c>
      <c r="J1204">
        <v>1997</v>
      </c>
      <c r="K1204">
        <v>1999</v>
      </c>
      <c r="L1204" t="s">
        <v>7405</v>
      </c>
      <c r="M1204" t="s">
        <v>7406</v>
      </c>
      <c r="N1204" t="s">
        <v>1955</v>
      </c>
      <c r="O1204" t="s">
        <v>40</v>
      </c>
      <c r="P1204" t="s">
        <v>27</v>
      </c>
      <c r="Q1204" t="s">
        <v>27</v>
      </c>
      <c r="R1204" t="s">
        <v>28</v>
      </c>
      <c r="S1204" t="s">
        <v>27</v>
      </c>
      <c r="T1204" t="s">
        <v>27</v>
      </c>
      <c r="U1204" t="s">
        <v>31</v>
      </c>
      <c r="V1204" t="s">
        <v>27</v>
      </c>
      <c r="W1204" t="s">
        <v>27</v>
      </c>
      <c r="X1204" t="s">
        <v>47</v>
      </c>
    </row>
    <row r="1205" spans="1:25" x14ac:dyDescent="0.25">
      <c r="A1205">
        <v>675387</v>
      </c>
      <c r="B1205" t="s">
        <v>7407</v>
      </c>
      <c r="C1205" t="s">
        <v>7408</v>
      </c>
      <c r="D1205">
        <v>4</v>
      </c>
      <c r="F1205" t="s">
        <v>7409</v>
      </c>
      <c r="K1205">
        <v>2000</v>
      </c>
      <c r="L1205" t="s">
        <v>7400</v>
      </c>
      <c r="M1205" t="s">
        <v>7401</v>
      </c>
      <c r="O1205" t="s">
        <v>37</v>
      </c>
      <c r="P1205" t="s">
        <v>27</v>
      </c>
      <c r="Q1205" t="s">
        <v>27</v>
      </c>
      <c r="R1205" t="s">
        <v>28</v>
      </c>
      <c r="S1205" t="s">
        <v>27</v>
      </c>
      <c r="T1205" t="s">
        <v>27</v>
      </c>
      <c r="U1205" t="s">
        <v>31</v>
      </c>
      <c r="V1205" t="s">
        <v>27</v>
      </c>
      <c r="W1205" t="s">
        <v>31</v>
      </c>
      <c r="X1205" t="s">
        <v>47</v>
      </c>
    </row>
    <row r="1206" spans="1:25" x14ac:dyDescent="0.25">
      <c r="A1206">
        <v>675451</v>
      </c>
      <c r="B1206" t="s">
        <v>7410</v>
      </c>
      <c r="C1206" t="s">
        <v>7411</v>
      </c>
      <c r="D1206">
        <v>4</v>
      </c>
      <c r="F1206" t="s">
        <v>266</v>
      </c>
      <c r="K1206">
        <v>1980</v>
      </c>
      <c r="L1206" t="s">
        <v>7412</v>
      </c>
      <c r="M1206" t="s">
        <v>7413</v>
      </c>
      <c r="O1206" t="s">
        <v>37</v>
      </c>
      <c r="P1206" t="s">
        <v>27</v>
      </c>
      <c r="Q1206" t="s">
        <v>27</v>
      </c>
      <c r="R1206" t="s">
        <v>28</v>
      </c>
      <c r="S1206" t="s">
        <v>27</v>
      </c>
      <c r="T1206" t="s">
        <v>27</v>
      </c>
      <c r="U1206" t="s">
        <v>31</v>
      </c>
      <c r="V1206" t="s">
        <v>27</v>
      </c>
      <c r="W1206" t="s">
        <v>27</v>
      </c>
      <c r="X1206" t="s">
        <v>172</v>
      </c>
    </row>
    <row r="1207" spans="1:25" x14ac:dyDescent="0.25">
      <c r="A1207">
        <v>675569</v>
      </c>
      <c r="B1207" t="s">
        <v>7414</v>
      </c>
      <c r="C1207" t="s">
        <v>7415</v>
      </c>
      <c r="D1207">
        <v>4</v>
      </c>
      <c r="E1207" t="s">
        <v>7416</v>
      </c>
      <c r="F1207" t="s">
        <v>5275</v>
      </c>
      <c r="G1207" t="e">
        <f>-stim</f>
        <v>#NAME?</v>
      </c>
      <c r="H1207" t="s">
        <v>2903</v>
      </c>
      <c r="I1207" t="s">
        <v>2904</v>
      </c>
      <c r="J1207">
        <v>1992</v>
      </c>
      <c r="K1207">
        <v>1991</v>
      </c>
      <c r="L1207" t="s">
        <v>7417</v>
      </c>
      <c r="M1207" t="s">
        <v>7418</v>
      </c>
      <c r="N1207" t="s">
        <v>2905</v>
      </c>
      <c r="O1207" t="s">
        <v>40</v>
      </c>
      <c r="P1207" t="s">
        <v>27</v>
      </c>
      <c r="Q1207" t="s">
        <v>27</v>
      </c>
      <c r="R1207" t="s">
        <v>28</v>
      </c>
      <c r="S1207" t="s">
        <v>27</v>
      </c>
      <c r="T1207" t="s">
        <v>27</v>
      </c>
      <c r="U1207" t="s">
        <v>31</v>
      </c>
      <c r="V1207" t="s">
        <v>27</v>
      </c>
      <c r="W1207" t="s">
        <v>27</v>
      </c>
      <c r="X1207" t="s">
        <v>47</v>
      </c>
    </row>
    <row r="1208" spans="1:25" x14ac:dyDescent="0.25">
      <c r="A1208">
        <v>675577</v>
      </c>
      <c r="B1208" t="s">
        <v>7419</v>
      </c>
      <c r="C1208" t="s">
        <v>7420</v>
      </c>
      <c r="D1208">
        <v>4</v>
      </c>
      <c r="F1208" t="s">
        <v>2618</v>
      </c>
      <c r="G1208" t="e">
        <f>-kinra</f>
        <v>#NAME?</v>
      </c>
      <c r="H1208" t="s">
        <v>7421</v>
      </c>
      <c r="I1208" t="s">
        <v>7422</v>
      </c>
      <c r="J1208">
        <v>1994</v>
      </c>
      <c r="K1208">
        <v>2001</v>
      </c>
      <c r="L1208" t="s">
        <v>7423</v>
      </c>
      <c r="M1208" t="s">
        <v>7424</v>
      </c>
      <c r="N1208" t="s">
        <v>7425</v>
      </c>
      <c r="O1208" t="s">
        <v>37</v>
      </c>
      <c r="P1208" t="s">
        <v>27</v>
      </c>
      <c r="Q1208" t="s">
        <v>27</v>
      </c>
      <c r="R1208" t="s">
        <v>28</v>
      </c>
      <c r="S1208" t="s">
        <v>27</v>
      </c>
      <c r="T1208" t="s">
        <v>27</v>
      </c>
      <c r="U1208" t="s">
        <v>31</v>
      </c>
      <c r="V1208" t="s">
        <v>27</v>
      </c>
      <c r="W1208" t="s">
        <v>27</v>
      </c>
      <c r="X1208" t="s">
        <v>47</v>
      </c>
    </row>
    <row r="1209" spans="1:25" x14ac:dyDescent="0.25">
      <c r="A1209">
        <v>675667</v>
      </c>
      <c r="B1209" t="s">
        <v>7426</v>
      </c>
      <c r="C1209" t="s">
        <v>7427</v>
      </c>
      <c r="D1209">
        <v>4</v>
      </c>
      <c r="F1209" t="s">
        <v>7428</v>
      </c>
      <c r="K1209">
        <v>1997</v>
      </c>
      <c r="L1209" t="s">
        <v>7429</v>
      </c>
      <c r="M1209" t="s">
        <v>7430</v>
      </c>
      <c r="O1209" t="s">
        <v>37</v>
      </c>
      <c r="P1209" t="s">
        <v>27</v>
      </c>
      <c r="Q1209" t="s">
        <v>27</v>
      </c>
      <c r="R1209" t="s">
        <v>28</v>
      </c>
      <c r="S1209" t="s">
        <v>27</v>
      </c>
      <c r="T1209" t="s">
        <v>27</v>
      </c>
      <c r="U1209" t="s">
        <v>31</v>
      </c>
      <c r="V1209" t="s">
        <v>27</v>
      </c>
      <c r="W1209" t="s">
        <v>27</v>
      </c>
      <c r="X1209" t="s">
        <v>47</v>
      </c>
    </row>
    <row r="1210" spans="1:25" x14ac:dyDescent="0.25">
      <c r="A1210">
        <v>60401</v>
      </c>
      <c r="B1210" t="s">
        <v>7431</v>
      </c>
      <c r="C1210" t="s">
        <v>7432</v>
      </c>
      <c r="D1210">
        <v>4</v>
      </c>
      <c r="E1210" t="s">
        <v>7433</v>
      </c>
      <c r="F1210" t="s">
        <v>7434</v>
      </c>
      <c r="J1210">
        <v>1990</v>
      </c>
      <c r="K1210">
        <v>1991</v>
      </c>
      <c r="L1210" t="s">
        <v>7435</v>
      </c>
      <c r="M1210" t="s">
        <v>7436</v>
      </c>
      <c r="N1210" t="s">
        <v>6452</v>
      </c>
      <c r="O1210" t="s">
        <v>32</v>
      </c>
      <c r="P1210" t="s">
        <v>27</v>
      </c>
      <c r="Q1210" t="s">
        <v>27</v>
      </c>
      <c r="R1210" t="s">
        <v>35</v>
      </c>
      <c r="S1210" t="s">
        <v>27</v>
      </c>
      <c r="T1210" t="s">
        <v>27</v>
      </c>
      <c r="U1210" t="s">
        <v>31</v>
      </c>
      <c r="V1210" t="s">
        <v>27</v>
      </c>
      <c r="W1210" t="s">
        <v>27</v>
      </c>
      <c r="X1210" t="s">
        <v>47</v>
      </c>
      <c r="Y1210" t="s">
        <v>7437</v>
      </c>
    </row>
    <row r="1211" spans="1:25" x14ac:dyDescent="0.25">
      <c r="A1211">
        <v>188815</v>
      </c>
      <c r="B1211" t="s">
        <v>7438</v>
      </c>
      <c r="C1211" t="s">
        <v>7439</v>
      </c>
      <c r="D1211">
        <v>4</v>
      </c>
      <c r="E1211" t="s">
        <v>7440</v>
      </c>
      <c r="F1211" t="s">
        <v>7441</v>
      </c>
      <c r="G1211" t="e">
        <f>-troban</f>
        <v>#NAME?</v>
      </c>
      <c r="H1211" t="s">
        <v>2231</v>
      </c>
      <c r="I1211" t="e">
        <f>-troban</f>
        <v>#NAME?</v>
      </c>
      <c r="J1211">
        <v>1997</v>
      </c>
      <c r="K1211">
        <v>2000</v>
      </c>
      <c r="L1211" t="s">
        <v>7442</v>
      </c>
      <c r="M1211" t="s">
        <v>7443</v>
      </c>
      <c r="N1211" t="s">
        <v>425</v>
      </c>
      <c r="O1211" t="s">
        <v>32</v>
      </c>
      <c r="P1211" t="s">
        <v>27</v>
      </c>
      <c r="Q1211" t="s">
        <v>27</v>
      </c>
      <c r="R1211" t="s">
        <v>33</v>
      </c>
      <c r="S1211" t="s">
        <v>27</v>
      </c>
      <c r="T1211" t="s">
        <v>27</v>
      </c>
      <c r="U1211" t="s">
        <v>31</v>
      </c>
      <c r="V1211" t="s">
        <v>27</v>
      </c>
      <c r="W1211" t="s">
        <v>27</v>
      </c>
      <c r="X1211" t="s">
        <v>47</v>
      </c>
      <c r="Y1211" t="s">
        <v>7444</v>
      </c>
    </row>
    <row r="1212" spans="1:25" x14ac:dyDescent="0.25">
      <c r="A1212">
        <v>1380992</v>
      </c>
      <c r="B1212" t="s">
        <v>7445</v>
      </c>
      <c r="C1212" t="s">
        <v>7446</v>
      </c>
      <c r="D1212">
        <v>4</v>
      </c>
      <c r="E1212">
        <v>1600</v>
      </c>
      <c r="F1212" t="s">
        <v>7447</v>
      </c>
      <c r="J1212">
        <v>2010</v>
      </c>
      <c r="K1212">
        <v>2013</v>
      </c>
      <c r="O1212" t="s">
        <v>50</v>
      </c>
      <c r="P1212" t="s">
        <v>27</v>
      </c>
      <c r="Q1212" t="s">
        <v>27</v>
      </c>
      <c r="R1212" t="s">
        <v>28</v>
      </c>
      <c r="S1212" t="s">
        <v>27</v>
      </c>
      <c r="T1212" t="s">
        <v>27</v>
      </c>
      <c r="U1212" t="s">
        <v>31</v>
      </c>
      <c r="V1212" t="s">
        <v>27</v>
      </c>
      <c r="W1212" t="s">
        <v>27</v>
      </c>
      <c r="X1212" t="s">
        <v>47</v>
      </c>
    </row>
    <row r="1213" spans="1:25" x14ac:dyDescent="0.25">
      <c r="A1213">
        <v>301194</v>
      </c>
      <c r="B1213" t="s">
        <v>7448</v>
      </c>
      <c r="C1213" t="s">
        <v>7449</v>
      </c>
      <c r="D1213">
        <v>4</v>
      </c>
      <c r="E1213" t="s">
        <v>7450</v>
      </c>
      <c r="F1213" t="s">
        <v>382</v>
      </c>
      <c r="G1213" t="e">
        <f>-caserin</f>
        <v>#NAME?</v>
      </c>
      <c r="H1213" t="s">
        <v>6765</v>
      </c>
      <c r="I1213" t="e">
        <f>-caserin</f>
        <v>#NAME?</v>
      </c>
      <c r="J1213">
        <v>2005</v>
      </c>
      <c r="K1213">
        <v>2012</v>
      </c>
      <c r="O1213" t="s">
        <v>32</v>
      </c>
      <c r="P1213" t="s">
        <v>31</v>
      </c>
      <c r="Q1213" t="s">
        <v>27</v>
      </c>
      <c r="R1213" t="s">
        <v>28</v>
      </c>
      <c r="S1213" t="s">
        <v>27</v>
      </c>
      <c r="T1213" t="s">
        <v>31</v>
      </c>
      <c r="U1213" t="s">
        <v>27</v>
      </c>
      <c r="V1213" t="s">
        <v>27</v>
      </c>
      <c r="W1213" t="s">
        <v>27</v>
      </c>
      <c r="X1213" t="s">
        <v>47</v>
      </c>
      <c r="Y1213" t="s">
        <v>7451</v>
      </c>
    </row>
    <row r="1214" spans="1:25" x14ac:dyDescent="0.25">
      <c r="A1214">
        <v>330452</v>
      </c>
      <c r="B1214" t="s">
        <v>7452</v>
      </c>
      <c r="C1214" t="s">
        <v>7453</v>
      </c>
      <c r="D1214">
        <v>4</v>
      </c>
      <c r="E1214" t="s">
        <v>7454</v>
      </c>
      <c r="F1214" t="s">
        <v>500</v>
      </c>
      <c r="G1214" t="e">
        <f>-nicline</f>
        <v>#NAME?</v>
      </c>
      <c r="H1214" t="s">
        <v>2586</v>
      </c>
      <c r="I1214" t="e">
        <f>-nicline</f>
        <v>#NAME?</v>
      </c>
      <c r="J1214">
        <v>2003</v>
      </c>
      <c r="K1214">
        <v>2006</v>
      </c>
      <c r="L1214" t="s">
        <v>7455</v>
      </c>
      <c r="M1214" t="s">
        <v>7456</v>
      </c>
      <c r="O1214" t="s">
        <v>32</v>
      </c>
      <c r="P1214" t="s">
        <v>31</v>
      </c>
      <c r="Q1214" t="s">
        <v>27</v>
      </c>
      <c r="R1214" t="s">
        <v>33</v>
      </c>
      <c r="S1214" t="s">
        <v>27</v>
      </c>
      <c r="T1214" t="s">
        <v>31</v>
      </c>
      <c r="U1214" t="s">
        <v>27</v>
      </c>
      <c r="V1214" t="s">
        <v>27</v>
      </c>
      <c r="W1214" t="s">
        <v>31</v>
      </c>
      <c r="X1214" t="s">
        <v>47</v>
      </c>
      <c r="Y1214" t="s">
        <v>7457</v>
      </c>
    </row>
    <row r="1215" spans="1:25" x14ac:dyDescent="0.25">
      <c r="A1215">
        <v>131607</v>
      </c>
      <c r="B1215" t="s">
        <v>7458</v>
      </c>
      <c r="C1215" t="s">
        <v>7459</v>
      </c>
      <c r="D1215">
        <v>4</v>
      </c>
      <c r="F1215" t="s">
        <v>7460</v>
      </c>
      <c r="K1215">
        <v>1961</v>
      </c>
      <c r="L1215" t="s">
        <v>7461</v>
      </c>
      <c r="M1215" t="s">
        <v>7462</v>
      </c>
      <c r="O1215" t="s">
        <v>32</v>
      </c>
      <c r="P1215" t="s">
        <v>31</v>
      </c>
      <c r="Q1215" t="s">
        <v>27</v>
      </c>
      <c r="R1215" t="s">
        <v>33</v>
      </c>
      <c r="S1215" t="s">
        <v>27</v>
      </c>
      <c r="T1215" t="s">
        <v>31</v>
      </c>
      <c r="U1215" t="s">
        <v>27</v>
      </c>
      <c r="V1215" t="s">
        <v>27</v>
      </c>
      <c r="W1215" t="s">
        <v>31</v>
      </c>
      <c r="X1215" t="s">
        <v>47</v>
      </c>
      <c r="Y1215" t="s">
        <v>7463</v>
      </c>
    </row>
    <row r="1216" spans="1:25" x14ac:dyDescent="0.25">
      <c r="A1216">
        <v>675637</v>
      </c>
      <c r="B1216" t="s">
        <v>7464</v>
      </c>
      <c r="C1216" t="s">
        <v>7465</v>
      </c>
      <c r="D1216">
        <v>4</v>
      </c>
      <c r="E1216" t="s">
        <v>7466</v>
      </c>
      <c r="F1216" t="s">
        <v>7467</v>
      </c>
      <c r="G1216" t="e">
        <f>-ermin</f>
        <v>#NAME?</v>
      </c>
      <c r="H1216" t="s">
        <v>3201</v>
      </c>
      <c r="I1216" t="s">
        <v>3202</v>
      </c>
      <c r="J1216">
        <v>1997</v>
      </c>
      <c r="K1216">
        <v>2005</v>
      </c>
      <c r="L1216" t="s">
        <v>7468</v>
      </c>
      <c r="M1216" t="s">
        <v>7469</v>
      </c>
      <c r="O1216" t="s">
        <v>40</v>
      </c>
      <c r="P1216" t="s">
        <v>27</v>
      </c>
      <c r="Q1216" t="s">
        <v>27</v>
      </c>
      <c r="R1216" t="s">
        <v>28</v>
      </c>
      <c r="S1216" t="s">
        <v>27</v>
      </c>
      <c r="T1216" t="s">
        <v>27</v>
      </c>
      <c r="U1216" t="s">
        <v>31</v>
      </c>
      <c r="V1216" t="s">
        <v>27</v>
      </c>
      <c r="W1216" t="s">
        <v>27</v>
      </c>
      <c r="X1216" t="s">
        <v>47</v>
      </c>
    </row>
    <row r="1217" spans="1:25" x14ac:dyDescent="0.25">
      <c r="A1217">
        <v>62817</v>
      </c>
      <c r="B1217" t="s">
        <v>7470</v>
      </c>
      <c r="C1217" t="s">
        <v>7471</v>
      </c>
      <c r="D1217">
        <v>4</v>
      </c>
      <c r="E1217" t="s">
        <v>7472</v>
      </c>
      <c r="F1217" t="s">
        <v>7473</v>
      </c>
      <c r="J1217">
        <v>1991</v>
      </c>
      <c r="K1217">
        <v>1996</v>
      </c>
      <c r="L1217" t="s">
        <v>7474</v>
      </c>
      <c r="M1217" t="s">
        <v>7475</v>
      </c>
      <c r="N1217" t="s">
        <v>1648</v>
      </c>
      <c r="O1217" t="s">
        <v>32</v>
      </c>
      <c r="P1217" t="s">
        <v>31</v>
      </c>
      <c r="Q1217" t="s">
        <v>27</v>
      </c>
      <c r="R1217" t="s">
        <v>35</v>
      </c>
      <c r="S1217" t="s">
        <v>27</v>
      </c>
      <c r="T1217" t="s">
        <v>27</v>
      </c>
      <c r="U1217" t="s">
        <v>27</v>
      </c>
      <c r="V1217" t="s">
        <v>31</v>
      </c>
      <c r="W1217" t="s">
        <v>27</v>
      </c>
      <c r="X1217" t="s">
        <v>47</v>
      </c>
      <c r="Y1217" t="s">
        <v>7476</v>
      </c>
    </row>
    <row r="1218" spans="1:25" x14ac:dyDescent="0.25">
      <c r="A1218">
        <v>1503106</v>
      </c>
      <c r="B1218" t="s">
        <v>7477</v>
      </c>
      <c r="C1218" t="s">
        <v>7478</v>
      </c>
      <c r="D1218">
        <v>4</v>
      </c>
      <c r="E1218" t="s">
        <v>7479</v>
      </c>
      <c r="F1218" t="s">
        <v>2369</v>
      </c>
      <c r="G1218" t="e">
        <f>-mycin</f>
        <v>#NAME?</v>
      </c>
      <c r="H1218" t="s">
        <v>25</v>
      </c>
      <c r="I1218" t="e">
        <f>-mycin</f>
        <v>#NAME?</v>
      </c>
      <c r="J1218">
        <v>1968</v>
      </c>
      <c r="K1218">
        <v>1970</v>
      </c>
      <c r="L1218" t="s">
        <v>7480</v>
      </c>
      <c r="M1218" t="s">
        <v>7481</v>
      </c>
      <c r="N1218" t="s">
        <v>84</v>
      </c>
      <c r="O1218" t="s">
        <v>26</v>
      </c>
      <c r="P1218" t="s">
        <v>31</v>
      </c>
      <c r="Q1218" t="s">
        <v>27</v>
      </c>
      <c r="R1218" t="s">
        <v>28</v>
      </c>
      <c r="S1218" t="s">
        <v>27</v>
      </c>
      <c r="T1218" t="s">
        <v>31</v>
      </c>
      <c r="U1218" t="s">
        <v>27</v>
      </c>
      <c r="V1218" t="s">
        <v>27</v>
      </c>
      <c r="W1218" t="s">
        <v>31</v>
      </c>
      <c r="X1218" t="s">
        <v>47</v>
      </c>
      <c r="Y1218" t="s">
        <v>7482</v>
      </c>
    </row>
    <row r="1219" spans="1:25" x14ac:dyDescent="0.25">
      <c r="A1219">
        <v>77456</v>
      </c>
      <c r="B1219" t="s">
        <v>7483</v>
      </c>
      <c r="C1219" t="s">
        <v>7484</v>
      </c>
      <c r="D1219">
        <v>4</v>
      </c>
      <c r="F1219" t="s">
        <v>7485</v>
      </c>
      <c r="G1219" t="e">
        <f>-orphan</f>
        <v>#NAME?</v>
      </c>
      <c r="H1219" t="s">
        <v>2728</v>
      </c>
      <c r="I1219" t="e">
        <f>-orphan</f>
        <v>#NAME?</v>
      </c>
      <c r="K1219">
        <v>1984</v>
      </c>
      <c r="L1219" t="s">
        <v>7486</v>
      </c>
      <c r="M1219" t="s">
        <v>7487</v>
      </c>
      <c r="N1219" t="s">
        <v>855</v>
      </c>
      <c r="O1219" t="s">
        <v>32</v>
      </c>
      <c r="P1219" t="s">
        <v>31</v>
      </c>
      <c r="Q1219" t="s">
        <v>27</v>
      </c>
      <c r="R1219" t="s">
        <v>28</v>
      </c>
      <c r="S1219" t="s">
        <v>27</v>
      </c>
      <c r="T1219" t="s">
        <v>31</v>
      </c>
      <c r="U1219" t="s">
        <v>27</v>
      </c>
      <c r="V1219" t="s">
        <v>27</v>
      </c>
      <c r="W1219" t="s">
        <v>27</v>
      </c>
      <c r="X1219" t="s">
        <v>580</v>
      </c>
      <c r="Y1219" t="s">
        <v>7488</v>
      </c>
    </row>
    <row r="1220" spans="1:25" x14ac:dyDescent="0.25">
      <c r="A1220">
        <v>1380340</v>
      </c>
      <c r="B1220" t="s">
        <v>7489</v>
      </c>
      <c r="C1220" t="s">
        <v>7490</v>
      </c>
      <c r="D1220">
        <v>4</v>
      </c>
      <c r="F1220" t="s">
        <v>7491</v>
      </c>
      <c r="G1220" t="e">
        <f>-ase</f>
        <v>#NAME?</v>
      </c>
      <c r="H1220" t="s">
        <v>620</v>
      </c>
      <c r="I1220" t="e">
        <f>-ase</f>
        <v>#NAME?</v>
      </c>
      <c r="J1220">
        <v>1963</v>
      </c>
      <c r="K1220">
        <v>1996</v>
      </c>
      <c r="L1220" t="s">
        <v>2029</v>
      </c>
      <c r="M1220" t="s">
        <v>2030</v>
      </c>
      <c r="N1220" t="s">
        <v>2917</v>
      </c>
      <c r="O1220" t="s">
        <v>621</v>
      </c>
      <c r="P1220" t="s">
        <v>27</v>
      </c>
      <c r="Q1220" t="s">
        <v>27</v>
      </c>
      <c r="R1220" t="s">
        <v>28</v>
      </c>
      <c r="S1220" t="s">
        <v>27</v>
      </c>
      <c r="T1220" t="s">
        <v>31</v>
      </c>
      <c r="U1220" t="s">
        <v>27</v>
      </c>
      <c r="V1220" t="s">
        <v>27</v>
      </c>
      <c r="W1220" t="s">
        <v>31</v>
      </c>
      <c r="X1220" t="s">
        <v>47</v>
      </c>
    </row>
    <row r="1221" spans="1:25" x14ac:dyDescent="0.25">
      <c r="A1221">
        <v>421332</v>
      </c>
      <c r="B1221" t="s">
        <v>7492</v>
      </c>
      <c r="C1221" t="s">
        <v>7493</v>
      </c>
      <c r="D1221">
        <v>4</v>
      </c>
      <c r="E1221" t="s">
        <v>7494</v>
      </c>
      <c r="F1221" t="s">
        <v>7495</v>
      </c>
      <c r="G1221" t="e">
        <f>-plon</f>
        <v>#NAME?</v>
      </c>
      <c r="H1221" t="s">
        <v>1791</v>
      </c>
      <c r="I1221" t="e">
        <f>-plon</f>
        <v>#NAME?</v>
      </c>
      <c r="J1221">
        <v>1994</v>
      </c>
      <c r="K1221">
        <v>1999</v>
      </c>
      <c r="L1221" t="s">
        <v>7496</v>
      </c>
      <c r="M1221" t="s">
        <v>7497</v>
      </c>
      <c r="N1221" t="s">
        <v>125</v>
      </c>
      <c r="O1221" t="s">
        <v>32</v>
      </c>
      <c r="P1221" t="s">
        <v>31</v>
      </c>
      <c r="Q1221" t="s">
        <v>27</v>
      </c>
      <c r="R1221" t="s">
        <v>35</v>
      </c>
      <c r="S1221" t="s">
        <v>27</v>
      </c>
      <c r="T1221" t="s">
        <v>31</v>
      </c>
      <c r="U1221" t="s">
        <v>27</v>
      </c>
      <c r="V1221" t="s">
        <v>27</v>
      </c>
      <c r="W1221" t="s">
        <v>31</v>
      </c>
      <c r="X1221" t="s">
        <v>47</v>
      </c>
      <c r="Y1221" t="s">
        <v>7498</v>
      </c>
    </row>
    <row r="1222" spans="1:25" x14ac:dyDescent="0.25">
      <c r="A1222">
        <v>675473</v>
      </c>
      <c r="B1222" t="s">
        <v>7499</v>
      </c>
      <c r="C1222" t="s">
        <v>7500</v>
      </c>
      <c r="D1222">
        <v>4</v>
      </c>
      <c r="F1222" t="s">
        <v>146</v>
      </c>
      <c r="G1222" t="e">
        <f>-parin</f>
        <v>#NAME?</v>
      </c>
      <c r="H1222" t="s">
        <v>2706</v>
      </c>
      <c r="I1222" t="e">
        <f>-parin</f>
        <v>#NAME?</v>
      </c>
      <c r="K1222">
        <v>1982</v>
      </c>
      <c r="L1222" t="s">
        <v>7501</v>
      </c>
      <c r="M1222" t="s">
        <v>7502</v>
      </c>
      <c r="N1222" t="s">
        <v>425</v>
      </c>
      <c r="O1222" t="s">
        <v>50</v>
      </c>
      <c r="P1222" t="s">
        <v>27</v>
      </c>
      <c r="Q1222" t="s">
        <v>27</v>
      </c>
      <c r="R1222" t="s">
        <v>28</v>
      </c>
      <c r="S1222" t="s">
        <v>27</v>
      </c>
      <c r="T1222" t="s">
        <v>27</v>
      </c>
      <c r="U1222" t="s">
        <v>31</v>
      </c>
      <c r="V1222" t="s">
        <v>27</v>
      </c>
      <c r="W1222" t="s">
        <v>27</v>
      </c>
      <c r="X1222" t="s">
        <v>172</v>
      </c>
    </row>
    <row r="1223" spans="1:25" x14ac:dyDescent="0.25">
      <c r="A1223">
        <v>99284</v>
      </c>
      <c r="B1223" t="s">
        <v>7503</v>
      </c>
      <c r="C1223" t="s">
        <v>7504</v>
      </c>
      <c r="D1223">
        <v>4</v>
      </c>
      <c r="E1223" t="s">
        <v>7505</v>
      </c>
      <c r="F1223" t="s">
        <v>319</v>
      </c>
      <c r="G1223" t="s">
        <v>1141</v>
      </c>
      <c r="H1223" t="s">
        <v>1142</v>
      </c>
      <c r="I1223" t="s">
        <v>1141</v>
      </c>
      <c r="K1223">
        <v>1955</v>
      </c>
      <c r="L1223" t="s">
        <v>7506</v>
      </c>
      <c r="M1223" t="s">
        <v>7507</v>
      </c>
      <c r="N1223" t="s">
        <v>7508</v>
      </c>
      <c r="O1223" t="s">
        <v>26</v>
      </c>
      <c r="P1223" t="s">
        <v>31</v>
      </c>
      <c r="Q1223" t="s">
        <v>27</v>
      </c>
      <c r="R1223" t="s">
        <v>28</v>
      </c>
      <c r="S1223" t="s">
        <v>31</v>
      </c>
      <c r="T1223" t="s">
        <v>27</v>
      </c>
      <c r="U1223" t="s">
        <v>31</v>
      </c>
      <c r="V1223" t="s">
        <v>27</v>
      </c>
      <c r="W1223" t="s">
        <v>27</v>
      </c>
      <c r="X1223" t="s">
        <v>47</v>
      </c>
      <c r="Y1223" t="s">
        <v>7509</v>
      </c>
    </row>
    <row r="1224" spans="1:25" x14ac:dyDescent="0.25">
      <c r="A1224">
        <v>675572</v>
      </c>
      <c r="B1224" t="s">
        <v>7510</v>
      </c>
      <c r="C1224" t="s">
        <v>7511</v>
      </c>
      <c r="D1224">
        <v>4</v>
      </c>
      <c r="E1224" t="s">
        <v>7512</v>
      </c>
      <c r="F1224" t="s">
        <v>7513</v>
      </c>
      <c r="J1224">
        <v>1997</v>
      </c>
      <c r="K1224">
        <v>2000</v>
      </c>
      <c r="L1224" t="s">
        <v>7514</v>
      </c>
      <c r="M1224" t="s">
        <v>7515</v>
      </c>
      <c r="N1224" t="s">
        <v>322</v>
      </c>
      <c r="O1224" t="s">
        <v>58</v>
      </c>
      <c r="P1224" t="s">
        <v>27</v>
      </c>
      <c r="Q1224" t="s">
        <v>27</v>
      </c>
      <c r="R1224" t="s">
        <v>28</v>
      </c>
      <c r="S1224" t="s">
        <v>27</v>
      </c>
      <c r="T1224" t="s">
        <v>31</v>
      </c>
      <c r="U1224" t="s">
        <v>27</v>
      </c>
      <c r="V1224" t="s">
        <v>27</v>
      </c>
      <c r="W1224" t="s">
        <v>27</v>
      </c>
      <c r="X1224" t="s">
        <v>47</v>
      </c>
    </row>
    <row r="1225" spans="1:25" x14ac:dyDescent="0.25">
      <c r="A1225">
        <v>250908</v>
      </c>
      <c r="B1225" t="s">
        <v>7516</v>
      </c>
      <c r="C1225" t="s">
        <v>7517</v>
      </c>
      <c r="D1225">
        <v>4</v>
      </c>
      <c r="E1225" t="s">
        <v>7518</v>
      </c>
      <c r="F1225" t="s">
        <v>7519</v>
      </c>
      <c r="G1225" t="e">
        <f>-imod</f>
        <v>#NAME?</v>
      </c>
      <c r="H1225" t="s">
        <v>548</v>
      </c>
      <c r="I1225" t="e">
        <f>-imod</f>
        <v>#NAME?</v>
      </c>
      <c r="J1225">
        <v>1991</v>
      </c>
      <c r="K1225">
        <v>1997</v>
      </c>
      <c r="L1225" t="s">
        <v>7520</v>
      </c>
      <c r="M1225" t="s">
        <v>7521</v>
      </c>
      <c r="N1225" t="s">
        <v>1895</v>
      </c>
      <c r="O1225" t="s">
        <v>32</v>
      </c>
      <c r="P1225" t="s">
        <v>31</v>
      </c>
      <c r="Q1225" t="s">
        <v>27</v>
      </c>
      <c r="R1225" t="s">
        <v>35</v>
      </c>
      <c r="S1225" t="s">
        <v>27</v>
      </c>
      <c r="T1225" t="s">
        <v>27</v>
      </c>
      <c r="U1225" t="s">
        <v>27</v>
      </c>
      <c r="V1225" t="s">
        <v>31</v>
      </c>
      <c r="W1225" t="s">
        <v>31</v>
      </c>
      <c r="X1225" t="s">
        <v>47</v>
      </c>
      <c r="Y1225" t="s">
        <v>7522</v>
      </c>
    </row>
    <row r="1226" spans="1:25" x14ac:dyDescent="0.25">
      <c r="A1226">
        <v>442943</v>
      </c>
      <c r="B1226" t="s">
        <v>7523</v>
      </c>
      <c r="C1226" t="s">
        <v>7524</v>
      </c>
      <c r="D1226">
        <v>4</v>
      </c>
      <c r="E1226" t="s">
        <v>7525</v>
      </c>
      <c r="F1226" t="s">
        <v>1746</v>
      </c>
      <c r="G1226" t="e">
        <f>-mycin</f>
        <v>#NAME?</v>
      </c>
      <c r="H1226" t="s">
        <v>25</v>
      </c>
      <c r="I1226" t="e">
        <f>-mycin</f>
        <v>#NAME?</v>
      </c>
      <c r="J1226">
        <v>1964</v>
      </c>
      <c r="K1226">
        <v>1964</v>
      </c>
      <c r="L1226" t="s">
        <v>7526</v>
      </c>
      <c r="M1226" t="s">
        <v>7527</v>
      </c>
      <c r="N1226" t="s">
        <v>167</v>
      </c>
      <c r="O1226" t="s">
        <v>40</v>
      </c>
      <c r="P1226" t="s">
        <v>27</v>
      </c>
      <c r="Q1226" t="s">
        <v>27</v>
      </c>
      <c r="R1226" t="s">
        <v>28</v>
      </c>
      <c r="S1226" t="s">
        <v>27</v>
      </c>
      <c r="T1226" t="s">
        <v>27</v>
      </c>
      <c r="U1226" t="s">
        <v>31</v>
      </c>
      <c r="V1226" t="s">
        <v>27</v>
      </c>
      <c r="W1226" t="s">
        <v>31</v>
      </c>
      <c r="X1226" t="s">
        <v>47</v>
      </c>
      <c r="Y1226" t="s">
        <v>7528</v>
      </c>
    </row>
    <row r="1227" spans="1:25" x14ac:dyDescent="0.25">
      <c r="A1227">
        <v>19737</v>
      </c>
      <c r="B1227" t="s">
        <v>7529</v>
      </c>
      <c r="C1227" t="s">
        <v>7530</v>
      </c>
      <c r="D1227">
        <v>4</v>
      </c>
      <c r="E1227" t="s">
        <v>7531</v>
      </c>
      <c r="F1227" t="s">
        <v>3887</v>
      </c>
      <c r="G1227" t="e">
        <f>-glitazone</f>
        <v>#NAME?</v>
      </c>
      <c r="H1227" t="s">
        <v>1719</v>
      </c>
      <c r="I1227" t="e">
        <f>-glitazone</f>
        <v>#NAME?</v>
      </c>
      <c r="J1227">
        <v>1989</v>
      </c>
      <c r="K1227">
        <v>1999</v>
      </c>
      <c r="L1227" t="s">
        <v>7532</v>
      </c>
      <c r="M1227" t="s">
        <v>7533</v>
      </c>
      <c r="N1227" t="s">
        <v>118</v>
      </c>
      <c r="O1227" t="s">
        <v>32</v>
      </c>
      <c r="P1227" t="s">
        <v>31</v>
      </c>
      <c r="Q1227" t="s">
        <v>27</v>
      </c>
      <c r="R1227" t="s">
        <v>33</v>
      </c>
      <c r="S1227" t="s">
        <v>27</v>
      </c>
      <c r="T1227" t="s">
        <v>31</v>
      </c>
      <c r="U1227" t="s">
        <v>27</v>
      </c>
      <c r="V1227" t="s">
        <v>27</v>
      </c>
      <c r="W1227" t="s">
        <v>31</v>
      </c>
      <c r="X1227" t="s">
        <v>47</v>
      </c>
      <c r="Y1227" t="s">
        <v>7534</v>
      </c>
    </row>
    <row r="1228" spans="1:25" x14ac:dyDescent="0.25">
      <c r="A1228">
        <v>42468</v>
      </c>
      <c r="B1228" t="s">
        <v>7535</v>
      </c>
      <c r="C1228" t="s">
        <v>7536</v>
      </c>
      <c r="D1228">
        <v>4</v>
      </c>
      <c r="F1228" t="s">
        <v>7537</v>
      </c>
      <c r="G1228" t="e">
        <f>-azoline</f>
        <v>#NAME?</v>
      </c>
      <c r="H1228" t="s">
        <v>103</v>
      </c>
      <c r="I1228" t="e">
        <f>-azoline</f>
        <v>#NAME?</v>
      </c>
      <c r="K1228">
        <v>1971</v>
      </c>
      <c r="L1228" t="s">
        <v>7538</v>
      </c>
      <c r="M1228" t="s">
        <v>7539</v>
      </c>
      <c r="N1228" t="s">
        <v>4204</v>
      </c>
      <c r="O1228" t="s">
        <v>32</v>
      </c>
      <c r="P1228" t="s">
        <v>31</v>
      </c>
      <c r="Q1228" t="s">
        <v>27</v>
      </c>
      <c r="R1228" t="s">
        <v>35</v>
      </c>
      <c r="S1228" t="s">
        <v>27</v>
      </c>
      <c r="T1228" t="s">
        <v>27</v>
      </c>
      <c r="U1228" t="s">
        <v>27</v>
      </c>
      <c r="V1228" t="s">
        <v>31</v>
      </c>
      <c r="W1228" t="s">
        <v>27</v>
      </c>
      <c r="X1228" t="s">
        <v>580</v>
      </c>
      <c r="Y1228" t="s">
        <v>7540</v>
      </c>
    </row>
    <row r="1229" spans="1:25" x14ac:dyDescent="0.25">
      <c r="A1229">
        <v>34094</v>
      </c>
      <c r="B1229" t="s">
        <v>7541</v>
      </c>
      <c r="C1229" t="s">
        <v>7542</v>
      </c>
      <c r="D1229">
        <v>4</v>
      </c>
      <c r="E1229" t="s">
        <v>7543</v>
      </c>
      <c r="F1229" t="s">
        <v>7544</v>
      </c>
      <c r="G1229" t="e">
        <f>-terol</f>
        <v>#NAME?</v>
      </c>
      <c r="H1229" t="s">
        <v>180</v>
      </c>
      <c r="I1229" t="e">
        <f>-terol</f>
        <v>#NAME?</v>
      </c>
      <c r="J1229">
        <v>1971</v>
      </c>
      <c r="K1229">
        <v>1981</v>
      </c>
      <c r="L1229" t="s">
        <v>7545</v>
      </c>
      <c r="M1229" t="s">
        <v>7546</v>
      </c>
      <c r="N1229" t="s">
        <v>344</v>
      </c>
      <c r="O1229" t="s">
        <v>32</v>
      </c>
      <c r="P1229" t="s">
        <v>31</v>
      </c>
      <c r="Q1229" t="s">
        <v>27</v>
      </c>
      <c r="R1229" t="s">
        <v>33</v>
      </c>
      <c r="S1229" t="s">
        <v>27</v>
      </c>
      <c r="T1229" t="s">
        <v>31</v>
      </c>
      <c r="U1229" t="s">
        <v>27</v>
      </c>
      <c r="V1229" t="s">
        <v>31</v>
      </c>
      <c r="W1229" t="s">
        <v>31</v>
      </c>
      <c r="X1229" t="s">
        <v>47</v>
      </c>
      <c r="Y1229" t="s">
        <v>7547</v>
      </c>
    </row>
    <row r="1230" spans="1:25" x14ac:dyDescent="0.25">
      <c r="A1230">
        <v>29090</v>
      </c>
      <c r="B1230" t="s">
        <v>7549</v>
      </c>
      <c r="C1230" t="s">
        <v>7550</v>
      </c>
      <c r="D1230">
        <v>4</v>
      </c>
      <c r="F1230" t="s">
        <v>3540</v>
      </c>
      <c r="J1230">
        <v>1975</v>
      </c>
      <c r="K1230">
        <v>1982</v>
      </c>
      <c r="L1230" t="s">
        <v>7551</v>
      </c>
      <c r="M1230" t="s">
        <v>7552</v>
      </c>
      <c r="N1230" t="s">
        <v>125</v>
      </c>
      <c r="O1230" t="s">
        <v>32</v>
      </c>
      <c r="P1230" t="s">
        <v>31</v>
      </c>
      <c r="Q1230" t="s">
        <v>27</v>
      </c>
      <c r="R1230" t="s">
        <v>28</v>
      </c>
      <c r="S1230" t="s">
        <v>27</v>
      </c>
      <c r="T1230" t="s">
        <v>27</v>
      </c>
      <c r="U1230" t="s">
        <v>31</v>
      </c>
      <c r="V1230" t="s">
        <v>27</v>
      </c>
      <c r="W1230" t="s">
        <v>27</v>
      </c>
      <c r="X1230" t="s">
        <v>47</v>
      </c>
      <c r="Y1230" t="s">
        <v>7553</v>
      </c>
    </row>
    <row r="1231" spans="1:25" x14ac:dyDescent="0.25">
      <c r="A1231">
        <v>16592</v>
      </c>
      <c r="B1231" t="s">
        <v>7554</v>
      </c>
      <c r="C1231" t="s">
        <v>7555</v>
      </c>
      <c r="D1231">
        <v>4</v>
      </c>
      <c r="F1231" t="s">
        <v>7556</v>
      </c>
      <c r="K1231">
        <v>1953</v>
      </c>
      <c r="L1231" t="s">
        <v>7557</v>
      </c>
      <c r="M1231" t="s">
        <v>7558</v>
      </c>
      <c r="N1231" t="s">
        <v>7559</v>
      </c>
      <c r="O1231" t="s">
        <v>32</v>
      </c>
      <c r="P1231" t="s">
        <v>31</v>
      </c>
      <c r="Q1231" t="s">
        <v>27</v>
      </c>
      <c r="R1231" t="s">
        <v>35</v>
      </c>
      <c r="S1231" t="s">
        <v>27</v>
      </c>
      <c r="T1231" t="s">
        <v>31</v>
      </c>
      <c r="U1231" t="s">
        <v>31</v>
      </c>
      <c r="V1231" t="s">
        <v>27</v>
      </c>
      <c r="W1231" t="s">
        <v>27</v>
      </c>
      <c r="X1231" t="s">
        <v>47</v>
      </c>
      <c r="Y1231" t="s">
        <v>7560</v>
      </c>
    </row>
    <row r="1232" spans="1:25" x14ac:dyDescent="0.25">
      <c r="A1232">
        <v>649637</v>
      </c>
      <c r="B1232" t="s">
        <v>7561</v>
      </c>
      <c r="C1232" t="s">
        <v>7562</v>
      </c>
      <c r="D1232">
        <v>4</v>
      </c>
      <c r="E1232" t="s">
        <v>7563</v>
      </c>
      <c r="F1232" t="s">
        <v>7564</v>
      </c>
      <c r="G1232" t="e">
        <f>-tinib</f>
        <v>#NAME?</v>
      </c>
      <c r="H1232" t="s">
        <v>354</v>
      </c>
      <c r="I1232" t="e">
        <f>-tinib</f>
        <v>#NAME?</v>
      </c>
      <c r="J1232">
        <v>2010</v>
      </c>
      <c r="K1232">
        <v>2012</v>
      </c>
      <c r="O1232" t="s">
        <v>32</v>
      </c>
      <c r="P1232" t="s">
        <v>27</v>
      </c>
      <c r="Q1232" t="s">
        <v>27</v>
      </c>
      <c r="R1232" t="s">
        <v>35</v>
      </c>
      <c r="S1232" t="s">
        <v>27</v>
      </c>
      <c r="T1232" t="s">
        <v>31</v>
      </c>
      <c r="U1232" t="s">
        <v>27</v>
      </c>
      <c r="V1232" t="s">
        <v>27</v>
      </c>
      <c r="W1232" t="s">
        <v>31</v>
      </c>
      <c r="X1232" t="s">
        <v>47</v>
      </c>
      <c r="Y1232" t="s">
        <v>7565</v>
      </c>
    </row>
    <row r="1233" spans="1:25" x14ac:dyDescent="0.25">
      <c r="A1233">
        <v>46073</v>
      </c>
      <c r="B1233" t="s">
        <v>7566</v>
      </c>
      <c r="C1233" t="s">
        <v>7567</v>
      </c>
      <c r="D1233">
        <v>4</v>
      </c>
      <c r="E1233" t="s">
        <v>7568</v>
      </c>
      <c r="F1233" t="s">
        <v>7569</v>
      </c>
      <c r="J1233">
        <v>1964</v>
      </c>
      <c r="K1233">
        <v>2004</v>
      </c>
      <c r="N1233" t="s">
        <v>7570</v>
      </c>
      <c r="O1233" t="s">
        <v>32</v>
      </c>
      <c r="P1233" t="s">
        <v>27</v>
      </c>
      <c r="Q1233" t="s">
        <v>27</v>
      </c>
      <c r="R1233" t="s">
        <v>35</v>
      </c>
      <c r="S1233" t="s">
        <v>27</v>
      </c>
      <c r="T1233" t="s">
        <v>27</v>
      </c>
      <c r="U1233" t="s">
        <v>31</v>
      </c>
      <c r="V1233" t="s">
        <v>31</v>
      </c>
      <c r="W1233" t="s">
        <v>27</v>
      </c>
      <c r="X1233" t="s">
        <v>172</v>
      </c>
      <c r="Y1233" t="s">
        <v>7571</v>
      </c>
    </row>
    <row r="1234" spans="1:25" x14ac:dyDescent="0.25">
      <c r="A1234">
        <v>675520</v>
      </c>
      <c r="B1234" t="s">
        <v>7572</v>
      </c>
      <c r="C1234" t="s">
        <v>7573</v>
      </c>
      <c r="D1234">
        <v>4</v>
      </c>
      <c r="F1234" t="s">
        <v>7574</v>
      </c>
      <c r="K1234">
        <v>1984</v>
      </c>
      <c r="O1234" t="s">
        <v>58</v>
      </c>
      <c r="P1234" t="s">
        <v>27</v>
      </c>
      <c r="Q1234" t="s">
        <v>27</v>
      </c>
      <c r="R1234" t="s">
        <v>28</v>
      </c>
      <c r="S1234" t="s">
        <v>27</v>
      </c>
      <c r="T1234" t="s">
        <v>31</v>
      </c>
      <c r="U1234" t="s">
        <v>27</v>
      </c>
      <c r="V1234" t="s">
        <v>27</v>
      </c>
      <c r="W1234" t="s">
        <v>27</v>
      </c>
      <c r="X1234" t="s">
        <v>580</v>
      </c>
    </row>
    <row r="1235" spans="1:25" x14ac:dyDescent="0.25">
      <c r="A1235">
        <v>675568</v>
      </c>
      <c r="B1235" t="s">
        <v>7575</v>
      </c>
      <c r="C1235" t="s">
        <v>7576</v>
      </c>
      <c r="D1235">
        <v>4</v>
      </c>
      <c r="F1235" t="s">
        <v>7577</v>
      </c>
      <c r="N1235" t="s">
        <v>1254</v>
      </c>
      <c r="O1235" t="s">
        <v>37</v>
      </c>
      <c r="P1235" t="s">
        <v>27</v>
      </c>
      <c r="Q1235" t="s">
        <v>27</v>
      </c>
      <c r="R1235" t="s">
        <v>28</v>
      </c>
      <c r="S1235" t="s">
        <v>27</v>
      </c>
      <c r="T1235" t="s">
        <v>27</v>
      </c>
      <c r="U1235" t="s">
        <v>31</v>
      </c>
      <c r="V1235" t="s">
        <v>27</v>
      </c>
      <c r="W1235" t="s">
        <v>27</v>
      </c>
      <c r="X1235" t="s">
        <v>47</v>
      </c>
    </row>
    <row r="1236" spans="1:25" x14ac:dyDescent="0.25">
      <c r="A1236">
        <v>84624</v>
      </c>
      <c r="B1236" t="s">
        <v>7578</v>
      </c>
      <c r="C1236" t="s">
        <v>7579</v>
      </c>
      <c r="D1236">
        <v>4</v>
      </c>
      <c r="E1236" t="s">
        <v>7580</v>
      </c>
      <c r="F1236" t="s">
        <v>1008</v>
      </c>
      <c r="G1236" t="s">
        <v>85</v>
      </c>
      <c r="H1236" t="s">
        <v>86</v>
      </c>
      <c r="I1236" t="s">
        <v>85</v>
      </c>
      <c r="J1236">
        <v>1991</v>
      </c>
      <c r="K1236">
        <v>1997</v>
      </c>
      <c r="L1236" t="s">
        <v>7581</v>
      </c>
      <c r="M1236" t="s">
        <v>7582</v>
      </c>
      <c r="N1236" t="s">
        <v>84</v>
      </c>
      <c r="O1236" t="s">
        <v>26</v>
      </c>
      <c r="P1236" t="s">
        <v>31</v>
      </c>
      <c r="Q1236" t="s">
        <v>27</v>
      </c>
      <c r="R1236" t="s">
        <v>28</v>
      </c>
      <c r="S1236" t="s">
        <v>27</v>
      </c>
      <c r="T1236" t="s">
        <v>31</v>
      </c>
      <c r="U1236" t="s">
        <v>27</v>
      </c>
      <c r="V1236" t="s">
        <v>27</v>
      </c>
      <c r="W1236" t="s">
        <v>27</v>
      </c>
      <c r="X1236" t="s">
        <v>47</v>
      </c>
      <c r="Y1236" t="s">
        <v>7583</v>
      </c>
    </row>
    <row r="1237" spans="1:25" x14ac:dyDescent="0.25">
      <c r="A1237">
        <v>674522</v>
      </c>
      <c r="B1237" t="s">
        <v>7584</v>
      </c>
      <c r="C1237" t="s">
        <v>7585</v>
      </c>
      <c r="D1237">
        <v>4</v>
      </c>
      <c r="E1237" t="s">
        <v>7586</v>
      </c>
      <c r="F1237" t="s">
        <v>1091</v>
      </c>
      <c r="G1237" t="s">
        <v>2662</v>
      </c>
      <c r="H1237" t="s">
        <v>2663</v>
      </c>
      <c r="I1237" t="s">
        <v>2662</v>
      </c>
      <c r="J1237">
        <v>1993</v>
      </c>
      <c r="K1237">
        <v>2004</v>
      </c>
      <c r="L1237" t="s">
        <v>7587</v>
      </c>
      <c r="M1237" t="s">
        <v>7588</v>
      </c>
      <c r="N1237" t="s">
        <v>360</v>
      </c>
      <c r="O1237" t="s">
        <v>32</v>
      </c>
      <c r="P1237" t="s">
        <v>27</v>
      </c>
      <c r="Q1237" t="s">
        <v>27</v>
      </c>
      <c r="R1237" t="s">
        <v>37</v>
      </c>
      <c r="S1237" t="s">
        <v>27</v>
      </c>
      <c r="T1237" t="s">
        <v>27</v>
      </c>
      <c r="U1237" t="s">
        <v>31</v>
      </c>
      <c r="V1237" t="s">
        <v>27</v>
      </c>
      <c r="W1237" t="s">
        <v>31</v>
      </c>
      <c r="X1237" t="s">
        <v>47</v>
      </c>
    </row>
    <row r="1238" spans="1:25" x14ac:dyDescent="0.25">
      <c r="A1238">
        <v>95909</v>
      </c>
      <c r="B1238" t="s">
        <v>7589</v>
      </c>
      <c r="C1238" t="s">
        <v>7590</v>
      </c>
      <c r="D1238">
        <v>4</v>
      </c>
      <c r="E1238" t="s">
        <v>7591</v>
      </c>
      <c r="F1238" t="s">
        <v>1396</v>
      </c>
      <c r="G1238" t="e">
        <f>-azepam</f>
        <v>#NAME?</v>
      </c>
      <c r="H1238" t="s">
        <v>286</v>
      </c>
      <c r="I1238" t="e">
        <f>-azepam</f>
        <v>#NAME?</v>
      </c>
      <c r="J1238">
        <v>1969</v>
      </c>
      <c r="K1238">
        <v>1981</v>
      </c>
      <c r="L1238" t="s">
        <v>7592</v>
      </c>
      <c r="M1238" t="s">
        <v>7593</v>
      </c>
      <c r="N1238" t="s">
        <v>326</v>
      </c>
      <c r="O1238" t="s">
        <v>32</v>
      </c>
      <c r="P1238" t="s">
        <v>31</v>
      </c>
      <c r="Q1238" t="s">
        <v>27</v>
      </c>
      <c r="R1238" t="s">
        <v>33</v>
      </c>
      <c r="S1238" t="s">
        <v>27</v>
      </c>
      <c r="T1238" t="s">
        <v>31</v>
      </c>
      <c r="U1238" t="s">
        <v>27</v>
      </c>
      <c r="V1238" t="s">
        <v>27</v>
      </c>
      <c r="W1238" t="s">
        <v>31</v>
      </c>
      <c r="X1238" t="s">
        <v>47</v>
      </c>
      <c r="Y1238" t="s">
        <v>7594</v>
      </c>
    </row>
    <row r="1239" spans="1:25" x14ac:dyDescent="0.25">
      <c r="A1239">
        <v>693924</v>
      </c>
      <c r="B1239" t="s">
        <v>7595</v>
      </c>
      <c r="C1239" t="s">
        <v>7596</v>
      </c>
      <c r="D1239">
        <v>4</v>
      </c>
      <c r="E1239" t="s">
        <v>7597</v>
      </c>
      <c r="F1239" t="s">
        <v>7598</v>
      </c>
      <c r="J1239">
        <v>2008</v>
      </c>
      <c r="K1239">
        <v>2010</v>
      </c>
      <c r="O1239" t="s">
        <v>26</v>
      </c>
      <c r="P1239" t="s">
        <v>27</v>
      </c>
      <c r="Q1239" t="s">
        <v>27</v>
      </c>
      <c r="R1239" t="s">
        <v>28</v>
      </c>
      <c r="S1239" t="s">
        <v>27</v>
      </c>
      <c r="T1239" t="s">
        <v>31</v>
      </c>
      <c r="U1239" t="s">
        <v>27</v>
      </c>
      <c r="V1239" t="s">
        <v>27</v>
      </c>
      <c r="W1239" t="s">
        <v>27</v>
      </c>
      <c r="X1239" t="s">
        <v>47</v>
      </c>
      <c r="Y1239" t="s">
        <v>7599</v>
      </c>
    </row>
    <row r="1240" spans="1:25" x14ac:dyDescent="0.25">
      <c r="A1240">
        <v>276734</v>
      </c>
      <c r="B1240" t="s">
        <v>7600</v>
      </c>
      <c r="C1240" t="s">
        <v>7601</v>
      </c>
      <c r="D1240">
        <v>4</v>
      </c>
      <c r="E1240" t="s">
        <v>7602</v>
      </c>
      <c r="F1240" t="s">
        <v>7603</v>
      </c>
      <c r="G1240" t="e">
        <f>-rafenib</f>
        <v>#NAME?</v>
      </c>
      <c r="H1240" t="s">
        <v>2069</v>
      </c>
      <c r="I1240" t="e">
        <f>-rafenib</f>
        <v>#NAME?</v>
      </c>
      <c r="J1240">
        <v>2007</v>
      </c>
      <c r="K1240">
        <v>2005</v>
      </c>
      <c r="L1240" t="s">
        <v>7604</v>
      </c>
      <c r="M1240" t="s">
        <v>7605</v>
      </c>
      <c r="O1240" t="s">
        <v>32</v>
      </c>
      <c r="P1240" t="s">
        <v>31</v>
      </c>
      <c r="Q1240" t="s">
        <v>27</v>
      </c>
      <c r="R1240" t="s">
        <v>35</v>
      </c>
      <c r="S1240" t="s">
        <v>27</v>
      </c>
      <c r="T1240" t="s">
        <v>31</v>
      </c>
      <c r="U1240" t="s">
        <v>27</v>
      </c>
      <c r="V1240" t="s">
        <v>27</v>
      </c>
      <c r="W1240" t="s">
        <v>27</v>
      </c>
      <c r="X1240" t="s">
        <v>47</v>
      </c>
      <c r="Y1240" t="s">
        <v>7606</v>
      </c>
    </row>
    <row r="1241" spans="1:25" x14ac:dyDescent="0.25">
      <c r="A1241">
        <v>513301</v>
      </c>
      <c r="B1241" t="s">
        <v>7607</v>
      </c>
      <c r="C1241" t="s">
        <v>7608</v>
      </c>
      <c r="D1241">
        <v>4</v>
      </c>
      <c r="F1241" t="s">
        <v>7609</v>
      </c>
      <c r="G1241" t="s">
        <v>48</v>
      </c>
      <c r="H1241" t="s">
        <v>49</v>
      </c>
      <c r="I1241" t="s">
        <v>48</v>
      </c>
      <c r="J1241">
        <v>1963</v>
      </c>
      <c r="K1241">
        <v>1984</v>
      </c>
      <c r="L1241" t="s">
        <v>7610</v>
      </c>
      <c r="M1241" t="s">
        <v>7611</v>
      </c>
      <c r="N1241" t="s">
        <v>7036</v>
      </c>
      <c r="O1241" t="s">
        <v>32</v>
      </c>
      <c r="P1241" t="s">
        <v>31</v>
      </c>
      <c r="Q1241" t="s">
        <v>27</v>
      </c>
      <c r="R1241" t="s">
        <v>35</v>
      </c>
      <c r="S1241" t="s">
        <v>27</v>
      </c>
      <c r="T1241" t="s">
        <v>27</v>
      </c>
      <c r="U1241" t="s">
        <v>31</v>
      </c>
      <c r="V1241" t="s">
        <v>27</v>
      </c>
      <c r="W1241" t="s">
        <v>27</v>
      </c>
      <c r="X1241" t="s">
        <v>172</v>
      </c>
      <c r="Y1241" t="s">
        <v>7612</v>
      </c>
    </row>
    <row r="1242" spans="1:25" x14ac:dyDescent="0.25">
      <c r="A1242">
        <v>26386</v>
      </c>
      <c r="B1242" t="s">
        <v>7613</v>
      </c>
      <c r="C1242" t="s">
        <v>7614</v>
      </c>
      <c r="D1242">
        <v>4</v>
      </c>
      <c r="E1242" t="s">
        <v>7615</v>
      </c>
      <c r="F1242" t="s">
        <v>2022</v>
      </c>
      <c r="G1242" t="e">
        <f>-penem</f>
        <v>#NAME?</v>
      </c>
      <c r="H1242" t="s">
        <v>595</v>
      </c>
      <c r="I1242" t="e">
        <f>-penem</f>
        <v>#NAME?</v>
      </c>
      <c r="J1242">
        <v>1992</v>
      </c>
      <c r="K1242">
        <v>1996</v>
      </c>
      <c r="L1242" t="s">
        <v>7616</v>
      </c>
      <c r="M1242" t="s">
        <v>7617</v>
      </c>
      <c r="N1242" t="s">
        <v>84</v>
      </c>
      <c r="O1242" t="s">
        <v>26</v>
      </c>
      <c r="P1242" t="s">
        <v>31</v>
      </c>
      <c r="Q1242" t="s">
        <v>27</v>
      </c>
      <c r="R1242" t="s">
        <v>28</v>
      </c>
      <c r="S1242" t="s">
        <v>27</v>
      </c>
      <c r="T1242" t="s">
        <v>27</v>
      </c>
      <c r="U1242" t="s">
        <v>31</v>
      </c>
      <c r="V1242" t="s">
        <v>27</v>
      </c>
      <c r="W1242" t="s">
        <v>31</v>
      </c>
      <c r="X1242" t="s">
        <v>47</v>
      </c>
      <c r="Y1242" t="s">
        <v>7618</v>
      </c>
    </row>
    <row r="1243" spans="1:25" x14ac:dyDescent="0.25">
      <c r="A1243">
        <v>397873</v>
      </c>
      <c r="B1243" t="s">
        <v>7619</v>
      </c>
      <c r="C1243" t="s">
        <v>7620</v>
      </c>
      <c r="D1243">
        <v>4</v>
      </c>
      <c r="F1243" t="s">
        <v>7519</v>
      </c>
      <c r="J1243">
        <v>1995</v>
      </c>
      <c r="K1243">
        <v>1996</v>
      </c>
      <c r="L1243" t="s">
        <v>7621</v>
      </c>
      <c r="M1243" t="s">
        <v>7622</v>
      </c>
      <c r="N1243" t="s">
        <v>7260</v>
      </c>
      <c r="O1243" t="s">
        <v>32</v>
      </c>
      <c r="P1243" t="s">
        <v>31</v>
      </c>
      <c r="Q1243" t="s">
        <v>27</v>
      </c>
      <c r="R1243" t="s">
        <v>35</v>
      </c>
      <c r="S1243" t="s">
        <v>31</v>
      </c>
      <c r="T1243" t="s">
        <v>31</v>
      </c>
      <c r="U1243" t="s">
        <v>27</v>
      </c>
      <c r="V1243" t="s">
        <v>27</v>
      </c>
      <c r="W1243" t="s">
        <v>27</v>
      </c>
      <c r="X1243" t="s">
        <v>47</v>
      </c>
      <c r="Y1243" t="s">
        <v>7623</v>
      </c>
    </row>
    <row r="1244" spans="1:25" x14ac:dyDescent="0.25">
      <c r="A1244">
        <v>60232</v>
      </c>
      <c r="B1244" t="s">
        <v>7624</v>
      </c>
      <c r="C1244" t="s">
        <v>7625</v>
      </c>
      <c r="D1244">
        <v>4</v>
      </c>
      <c r="F1244" t="s">
        <v>371</v>
      </c>
      <c r="K1244">
        <v>1959</v>
      </c>
      <c r="L1244" t="s">
        <v>7626</v>
      </c>
      <c r="M1244" t="s">
        <v>7627</v>
      </c>
      <c r="N1244" t="s">
        <v>1911</v>
      </c>
      <c r="O1244" t="s">
        <v>32</v>
      </c>
      <c r="P1244" t="s">
        <v>31</v>
      </c>
      <c r="Q1244" t="s">
        <v>27</v>
      </c>
      <c r="R1244" t="s">
        <v>33</v>
      </c>
      <c r="S1244" t="s">
        <v>27</v>
      </c>
      <c r="T1244" t="s">
        <v>31</v>
      </c>
      <c r="U1244" t="s">
        <v>27</v>
      </c>
      <c r="V1244" t="s">
        <v>27</v>
      </c>
      <c r="W1244" t="s">
        <v>27</v>
      </c>
      <c r="X1244" t="s">
        <v>172</v>
      </c>
      <c r="Y1244" t="s">
        <v>7628</v>
      </c>
    </row>
    <row r="1245" spans="1:25" x14ac:dyDescent="0.25">
      <c r="A1245">
        <v>430546</v>
      </c>
      <c r="B1245" t="s">
        <v>7629</v>
      </c>
      <c r="C1245" t="s">
        <v>7630</v>
      </c>
      <c r="D1245">
        <v>4</v>
      </c>
      <c r="E1245" t="s">
        <v>7631</v>
      </c>
      <c r="F1245" t="s">
        <v>691</v>
      </c>
      <c r="G1245" t="s">
        <v>624</v>
      </c>
      <c r="H1245" t="s">
        <v>625</v>
      </c>
      <c r="I1245" t="s">
        <v>624</v>
      </c>
      <c r="J1245">
        <v>1968</v>
      </c>
      <c r="K1245">
        <v>1981</v>
      </c>
      <c r="N1245" t="s">
        <v>84</v>
      </c>
      <c r="O1245" t="s">
        <v>32</v>
      </c>
      <c r="P1245" t="s">
        <v>31</v>
      </c>
      <c r="Q1245" t="s">
        <v>27</v>
      </c>
      <c r="R1245" t="s">
        <v>35</v>
      </c>
      <c r="S1245" t="s">
        <v>27</v>
      </c>
      <c r="T1245" t="s">
        <v>31</v>
      </c>
      <c r="U1245" t="s">
        <v>27</v>
      </c>
      <c r="V1245" t="s">
        <v>27</v>
      </c>
      <c r="W1245" t="s">
        <v>27</v>
      </c>
      <c r="X1245" t="s">
        <v>172</v>
      </c>
      <c r="Y1245" t="s">
        <v>7632</v>
      </c>
    </row>
    <row r="1246" spans="1:25" x14ac:dyDescent="0.25">
      <c r="A1246">
        <v>27647</v>
      </c>
      <c r="B1246" t="s">
        <v>7633</v>
      </c>
      <c r="C1246" t="s">
        <v>7634</v>
      </c>
      <c r="D1246">
        <v>4</v>
      </c>
      <c r="E1246" t="s">
        <v>7635</v>
      </c>
      <c r="F1246" t="s">
        <v>721</v>
      </c>
      <c r="G1246" t="e">
        <f>-mantadine</f>
        <v>#NAME?</v>
      </c>
      <c r="H1246" t="s">
        <v>5399</v>
      </c>
      <c r="I1246" t="e">
        <f>-mantadine</f>
        <v>#NAME?</v>
      </c>
      <c r="J1246">
        <v>1964</v>
      </c>
      <c r="K1246">
        <v>1968</v>
      </c>
      <c r="L1246" t="s">
        <v>7636</v>
      </c>
      <c r="M1246" t="s">
        <v>7637</v>
      </c>
      <c r="N1246" t="s">
        <v>61</v>
      </c>
      <c r="O1246" t="s">
        <v>32</v>
      </c>
      <c r="P1246" t="s">
        <v>31</v>
      </c>
      <c r="Q1246" t="s">
        <v>27</v>
      </c>
      <c r="R1246" t="s">
        <v>35</v>
      </c>
      <c r="S1246" t="s">
        <v>27</v>
      </c>
      <c r="T1246" t="s">
        <v>31</v>
      </c>
      <c r="U1246" t="s">
        <v>27</v>
      </c>
      <c r="V1246" t="s">
        <v>27</v>
      </c>
      <c r="W1246" t="s">
        <v>27</v>
      </c>
      <c r="X1246" t="s">
        <v>47</v>
      </c>
      <c r="Y1246" t="s">
        <v>7638</v>
      </c>
    </row>
    <row r="1247" spans="1:25" x14ac:dyDescent="0.25">
      <c r="A1247">
        <v>418489</v>
      </c>
      <c r="B1247" t="s">
        <v>7639</v>
      </c>
      <c r="C1247" t="s">
        <v>7640</v>
      </c>
      <c r="D1247">
        <v>4</v>
      </c>
      <c r="F1247" t="s">
        <v>396</v>
      </c>
      <c r="K1247">
        <v>1982</v>
      </c>
      <c r="L1247" t="s">
        <v>7641</v>
      </c>
      <c r="M1247" t="s">
        <v>7642</v>
      </c>
      <c r="O1247" t="s">
        <v>32</v>
      </c>
      <c r="P1247" t="s">
        <v>31</v>
      </c>
      <c r="Q1247" t="s">
        <v>27</v>
      </c>
      <c r="R1247" t="s">
        <v>33</v>
      </c>
      <c r="S1247" t="s">
        <v>27</v>
      </c>
      <c r="T1247" t="s">
        <v>31</v>
      </c>
      <c r="U1247" t="s">
        <v>27</v>
      </c>
      <c r="V1247" t="s">
        <v>27</v>
      </c>
      <c r="W1247" t="s">
        <v>27</v>
      </c>
      <c r="X1247" t="s">
        <v>172</v>
      </c>
      <c r="Y1247" t="s">
        <v>7643</v>
      </c>
    </row>
    <row r="1248" spans="1:25" x14ac:dyDescent="0.25">
      <c r="A1248">
        <v>675291</v>
      </c>
      <c r="B1248" t="s">
        <v>7644</v>
      </c>
      <c r="C1248" t="s">
        <v>7645</v>
      </c>
      <c r="D1248">
        <v>4</v>
      </c>
      <c r="F1248" t="s">
        <v>171</v>
      </c>
      <c r="G1248" t="e">
        <f>-nil</f>
        <v>#NAME?</v>
      </c>
      <c r="H1248" t="s">
        <v>75</v>
      </c>
      <c r="I1248" t="e">
        <f>-nil</f>
        <v>#NAME?</v>
      </c>
      <c r="K1248">
        <v>1982</v>
      </c>
      <c r="L1248" t="s">
        <v>7646</v>
      </c>
      <c r="M1248" t="s">
        <v>7647</v>
      </c>
      <c r="O1248" t="s">
        <v>32</v>
      </c>
      <c r="P1248" t="s">
        <v>31</v>
      </c>
      <c r="Q1248" t="s">
        <v>27</v>
      </c>
      <c r="R1248" t="s">
        <v>35</v>
      </c>
      <c r="S1248" t="s">
        <v>27</v>
      </c>
      <c r="T1248" t="s">
        <v>31</v>
      </c>
      <c r="U1248" t="s">
        <v>27</v>
      </c>
      <c r="V1248" t="s">
        <v>27</v>
      </c>
      <c r="W1248" t="s">
        <v>27</v>
      </c>
      <c r="X1248" t="s">
        <v>172</v>
      </c>
      <c r="Y1248" t="s">
        <v>7648</v>
      </c>
    </row>
    <row r="1249" spans="1:25" x14ac:dyDescent="0.25">
      <c r="A1249">
        <v>675278</v>
      </c>
      <c r="B1249" t="s">
        <v>7649</v>
      </c>
      <c r="C1249" t="s">
        <v>7650</v>
      </c>
      <c r="D1249">
        <v>4</v>
      </c>
      <c r="F1249" t="s">
        <v>7651</v>
      </c>
      <c r="L1249" t="s">
        <v>7652</v>
      </c>
      <c r="M1249" t="s">
        <v>7653</v>
      </c>
      <c r="O1249" t="s">
        <v>32</v>
      </c>
      <c r="P1249" t="s">
        <v>27</v>
      </c>
      <c r="Q1249" t="s">
        <v>27</v>
      </c>
      <c r="R1249" t="s">
        <v>35</v>
      </c>
      <c r="S1249" t="s">
        <v>27</v>
      </c>
      <c r="T1249" t="s">
        <v>27</v>
      </c>
      <c r="U1249" t="s">
        <v>27</v>
      </c>
      <c r="V1249" t="s">
        <v>31</v>
      </c>
      <c r="W1249" t="s">
        <v>27</v>
      </c>
      <c r="X1249" t="s">
        <v>172</v>
      </c>
      <c r="Y1249" t="s">
        <v>7654</v>
      </c>
    </row>
    <row r="1250" spans="1:25" x14ac:dyDescent="0.25">
      <c r="A1250">
        <v>675550</v>
      </c>
      <c r="B1250" t="s">
        <v>7655</v>
      </c>
      <c r="C1250" t="s">
        <v>7656</v>
      </c>
      <c r="D1250">
        <v>4</v>
      </c>
      <c r="E1250" t="s">
        <v>7548</v>
      </c>
      <c r="F1250" t="s">
        <v>7657</v>
      </c>
      <c r="G1250" t="e">
        <f>-tide</f>
        <v>#NAME?</v>
      </c>
      <c r="H1250" t="s">
        <v>2889</v>
      </c>
      <c r="I1250" t="s">
        <v>2890</v>
      </c>
      <c r="J1250">
        <v>1997</v>
      </c>
      <c r="K1250">
        <v>2005</v>
      </c>
      <c r="O1250" t="s">
        <v>40</v>
      </c>
      <c r="P1250" t="s">
        <v>27</v>
      </c>
      <c r="Q1250" t="s">
        <v>27</v>
      </c>
      <c r="R1250" t="s">
        <v>28</v>
      </c>
      <c r="S1250" t="s">
        <v>27</v>
      </c>
      <c r="T1250" t="s">
        <v>27</v>
      </c>
      <c r="U1250" t="s">
        <v>31</v>
      </c>
      <c r="V1250" t="s">
        <v>27</v>
      </c>
      <c r="W1250" t="s">
        <v>31</v>
      </c>
      <c r="X1250" t="s">
        <v>47</v>
      </c>
    </row>
    <row r="1251" spans="1:25" x14ac:dyDescent="0.25">
      <c r="A1251">
        <v>675589</v>
      </c>
      <c r="B1251" t="s">
        <v>7658</v>
      </c>
      <c r="C1251" t="s">
        <v>7659</v>
      </c>
      <c r="D1251">
        <v>4</v>
      </c>
      <c r="E1251" t="s">
        <v>7660</v>
      </c>
      <c r="F1251" t="s">
        <v>146</v>
      </c>
      <c r="J1251">
        <v>2003</v>
      </c>
      <c r="K1251">
        <v>2004</v>
      </c>
      <c r="L1251" t="s">
        <v>7661</v>
      </c>
      <c r="M1251" t="s">
        <v>7662</v>
      </c>
      <c r="O1251" t="s">
        <v>37</v>
      </c>
      <c r="P1251" t="s">
        <v>27</v>
      </c>
      <c r="Q1251" t="s">
        <v>27</v>
      </c>
      <c r="R1251" t="s">
        <v>28</v>
      </c>
      <c r="S1251" t="s">
        <v>27</v>
      </c>
      <c r="T1251" t="s">
        <v>27</v>
      </c>
      <c r="U1251" t="s">
        <v>31</v>
      </c>
      <c r="V1251" t="s">
        <v>27</v>
      </c>
      <c r="W1251" t="s">
        <v>27</v>
      </c>
      <c r="X1251" t="s">
        <v>47</v>
      </c>
    </row>
    <row r="1252" spans="1:25" x14ac:dyDescent="0.25">
      <c r="A1252">
        <v>675613</v>
      </c>
      <c r="B1252" t="s">
        <v>7663</v>
      </c>
      <c r="C1252" t="s">
        <v>7664</v>
      </c>
      <c r="D1252">
        <v>4</v>
      </c>
      <c r="F1252" t="s">
        <v>7665</v>
      </c>
      <c r="J1252">
        <v>1997</v>
      </c>
      <c r="K1252">
        <v>1997</v>
      </c>
      <c r="L1252" t="s">
        <v>7666</v>
      </c>
      <c r="M1252" t="s">
        <v>7667</v>
      </c>
      <c r="N1252" t="s">
        <v>7668</v>
      </c>
      <c r="O1252" t="s">
        <v>40</v>
      </c>
      <c r="P1252" t="s">
        <v>27</v>
      </c>
      <c r="Q1252" t="s">
        <v>27</v>
      </c>
      <c r="R1252" t="s">
        <v>28</v>
      </c>
      <c r="S1252" t="s">
        <v>27</v>
      </c>
      <c r="T1252" t="s">
        <v>27</v>
      </c>
      <c r="U1252" t="s">
        <v>31</v>
      </c>
      <c r="V1252" t="s">
        <v>27</v>
      </c>
      <c r="W1252" t="s">
        <v>31</v>
      </c>
      <c r="X1252" t="s">
        <v>47</v>
      </c>
    </row>
    <row r="1253" spans="1:25" x14ac:dyDescent="0.25">
      <c r="A1253">
        <v>675814</v>
      </c>
      <c r="B1253" t="s">
        <v>7669</v>
      </c>
      <c r="C1253" t="s">
        <v>7670</v>
      </c>
      <c r="D1253">
        <v>4</v>
      </c>
      <c r="E1253" t="s">
        <v>7671</v>
      </c>
      <c r="F1253" t="s">
        <v>7672</v>
      </c>
      <c r="G1253" t="e">
        <f>-ase</f>
        <v>#NAME?</v>
      </c>
      <c r="H1253" t="s">
        <v>620</v>
      </c>
      <c r="I1253" t="e">
        <f>-ase</f>
        <v>#NAME?</v>
      </c>
      <c r="J1253">
        <v>2007</v>
      </c>
      <c r="K1253">
        <v>2010</v>
      </c>
      <c r="L1253" t="s">
        <v>7673</v>
      </c>
      <c r="M1253" t="s">
        <v>7674</v>
      </c>
      <c r="O1253" t="s">
        <v>621</v>
      </c>
      <c r="P1253" t="s">
        <v>27</v>
      </c>
      <c r="Q1253" t="s">
        <v>27</v>
      </c>
      <c r="R1253" t="s">
        <v>28</v>
      </c>
      <c r="S1253" t="s">
        <v>27</v>
      </c>
      <c r="T1253" t="s">
        <v>27</v>
      </c>
      <c r="U1253" t="s">
        <v>31</v>
      </c>
      <c r="V1253" t="s">
        <v>27</v>
      </c>
      <c r="W1253" t="s">
        <v>31</v>
      </c>
      <c r="X1253" t="s">
        <v>47</v>
      </c>
    </row>
    <row r="1254" spans="1:25" x14ac:dyDescent="0.25">
      <c r="A1254">
        <v>675491</v>
      </c>
      <c r="B1254" t="s">
        <v>7675</v>
      </c>
      <c r="C1254" t="s">
        <v>7676</v>
      </c>
      <c r="D1254">
        <v>4</v>
      </c>
      <c r="F1254" t="s">
        <v>6864</v>
      </c>
      <c r="K1254">
        <v>2000</v>
      </c>
      <c r="O1254" t="s">
        <v>37</v>
      </c>
      <c r="P1254" t="s">
        <v>27</v>
      </c>
      <c r="Q1254" t="s">
        <v>27</v>
      </c>
      <c r="R1254" t="s">
        <v>28</v>
      </c>
      <c r="S1254" t="s">
        <v>27</v>
      </c>
      <c r="T1254" t="s">
        <v>27</v>
      </c>
      <c r="U1254" t="s">
        <v>31</v>
      </c>
      <c r="V1254" t="s">
        <v>27</v>
      </c>
      <c r="W1254" t="s">
        <v>27</v>
      </c>
      <c r="X1254" t="s">
        <v>47</v>
      </c>
    </row>
    <row r="1255" spans="1:25" x14ac:dyDescent="0.25">
      <c r="A1255">
        <v>1159</v>
      </c>
      <c r="B1255" t="s">
        <v>7677</v>
      </c>
      <c r="C1255" t="s">
        <v>7678</v>
      </c>
      <c r="D1255">
        <v>4</v>
      </c>
      <c r="F1255" t="s">
        <v>2551</v>
      </c>
      <c r="G1255" t="s">
        <v>624</v>
      </c>
      <c r="H1255" t="s">
        <v>625</v>
      </c>
      <c r="I1255" t="s">
        <v>624</v>
      </c>
      <c r="K1255">
        <v>1985</v>
      </c>
      <c r="L1255" t="s">
        <v>7679</v>
      </c>
      <c r="M1255" t="s">
        <v>7680</v>
      </c>
      <c r="O1255" t="s">
        <v>32</v>
      </c>
      <c r="P1255" t="s">
        <v>31</v>
      </c>
      <c r="Q1255" t="s">
        <v>27</v>
      </c>
      <c r="R1255" t="s">
        <v>35</v>
      </c>
      <c r="S1255" t="s">
        <v>27</v>
      </c>
      <c r="T1255" t="s">
        <v>27</v>
      </c>
      <c r="U1255" t="s">
        <v>27</v>
      </c>
      <c r="V1255" t="s">
        <v>31</v>
      </c>
      <c r="W1255" t="s">
        <v>27</v>
      </c>
      <c r="X1255" t="s">
        <v>47</v>
      </c>
      <c r="Y1255" t="s">
        <v>7681</v>
      </c>
    </row>
    <row r="1256" spans="1:25" x14ac:dyDescent="0.25">
      <c r="A1256">
        <v>320810</v>
      </c>
      <c r="B1256" t="s">
        <v>7682</v>
      </c>
      <c r="C1256" t="s">
        <v>7683</v>
      </c>
      <c r="D1256">
        <v>4</v>
      </c>
      <c r="E1256" t="s">
        <v>7684</v>
      </c>
      <c r="F1256" t="s">
        <v>2057</v>
      </c>
      <c r="J1256">
        <v>1962</v>
      </c>
      <c r="K1256">
        <v>1961</v>
      </c>
      <c r="L1256" t="s">
        <v>7685</v>
      </c>
      <c r="M1256" t="s">
        <v>7686</v>
      </c>
      <c r="N1256" t="s">
        <v>490</v>
      </c>
      <c r="O1256" t="s">
        <v>32</v>
      </c>
      <c r="P1256" t="s">
        <v>31</v>
      </c>
      <c r="Q1256" t="s">
        <v>27</v>
      </c>
      <c r="R1256" t="s">
        <v>35</v>
      </c>
      <c r="S1256" t="s">
        <v>27</v>
      </c>
      <c r="T1256" t="s">
        <v>31</v>
      </c>
      <c r="U1256" t="s">
        <v>31</v>
      </c>
      <c r="V1256" t="s">
        <v>31</v>
      </c>
      <c r="W1256" t="s">
        <v>27</v>
      </c>
      <c r="X1256" t="s">
        <v>172</v>
      </c>
      <c r="Y1256" t="s">
        <v>7687</v>
      </c>
    </row>
    <row r="1257" spans="1:25" x14ac:dyDescent="0.25">
      <c r="A1257">
        <v>675419</v>
      </c>
      <c r="B1257" t="s">
        <v>7688</v>
      </c>
      <c r="C1257" t="s">
        <v>7689</v>
      </c>
      <c r="D1257">
        <v>4</v>
      </c>
      <c r="E1257" t="s">
        <v>7690</v>
      </c>
      <c r="F1257" t="s">
        <v>7691</v>
      </c>
      <c r="G1257" t="e">
        <f>-mab</f>
        <v>#NAME?</v>
      </c>
      <c r="H1257" t="s">
        <v>98</v>
      </c>
      <c r="I1257" t="e">
        <f>-mab</f>
        <v>#NAME?</v>
      </c>
      <c r="J1257">
        <v>1998</v>
      </c>
      <c r="K1257">
        <v>1998</v>
      </c>
      <c r="L1257" t="s">
        <v>7692</v>
      </c>
      <c r="M1257" t="s">
        <v>7693</v>
      </c>
      <c r="O1257" t="s">
        <v>99</v>
      </c>
      <c r="P1257" t="s">
        <v>27</v>
      </c>
      <c r="Q1257" t="s">
        <v>27</v>
      </c>
      <c r="R1257" t="s">
        <v>28</v>
      </c>
      <c r="S1257" t="s">
        <v>27</v>
      </c>
      <c r="T1257" t="s">
        <v>27</v>
      </c>
      <c r="U1257" t="s">
        <v>31</v>
      </c>
      <c r="V1257" t="s">
        <v>27</v>
      </c>
      <c r="W1257" t="s">
        <v>31</v>
      </c>
      <c r="X1257" t="s">
        <v>47</v>
      </c>
    </row>
    <row r="1258" spans="1:25" x14ac:dyDescent="0.25">
      <c r="A1258">
        <v>699374</v>
      </c>
      <c r="B1258" t="s">
        <v>7694</v>
      </c>
      <c r="C1258" t="s">
        <v>7695</v>
      </c>
      <c r="D1258">
        <v>4</v>
      </c>
      <c r="E1258" t="s">
        <v>7696</v>
      </c>
      <c r="F1258" t="s">
        <v>1429</v>
      </c>
      <c r="G1258" t="e">
        <f>-mab</f>
        <v>#NAME?</v>
      </c>
      <c r="H1258" t="s">
        <v>2534</v>
      </c>
      <c r="I1258" t="s">
        <v>2535</v>
      </c>
      <c r="J1258">
        <v>2005</v>
      </c>
      <c r="K1258">
        <v>2010</v>
      </c>
      <c r="L1258" t="s">
        <v>7697</v>
      </c>
      <c r="M1258" t="s">
        <v>7698</v>
      </c>
      <c r="O1258" t="s">
        <v>99</v>
      </c>
      <c r="P1258" t="s">
        <v>27</v>
      </c>
      <c r="Q1258" t="s">
        <v>27</v>
      </c>
      <c r="R1258" t="s">
        <v>28</v>
      </c>
      <c r="S1258" t="s">
        <v>27</v>
      </c>
      <c r="T1258" t="s">
        <v>27</v>
      </c>
      <c r="U1258" t="s">
        <v>31</v>
      </c>
      <c r="V1258" t="s">
        <v>27</v>
      </c>
      <c r="W1258" t="s">
        <v>27</v>
      </c>
      <c r="X1258" t="s">
        <v>172</v>
      </c>
    </row>
    <row r="1259" spans="1:25" x14ac:dyDescent="0.25">
      <c r="A1259">
        <v>13494</v>
      </c>
      <c r="B1259" t="s">
        <v>7699</v>
      </c>
      <c r="C1259" t="s">
        <v>7700</v>
      </c>
      <c r="D1259">
        <v>4</v>
      </c>
      <c r="E1259" t="s">
        <v>7701</v>
      </c>
      <c r="F1259" t="s">
        <v>7702</v>
      </c>
      <c r="J1259">
        <v>1970</v>
      </c>
      <c r="K1259">
        <v>1975</v>
      </c>
      <c r="L1259" t="s">
        <v>7703</v>
      </c>
      <c r="M1259" t="s">
        <v>7704</v>
      </c>
      <c r="N1259" t="s">
        <v>64</v>
      </c>
      <c r="O1259" t="s">
        <v>32</v>
      </c>
      <c r="P1259" t="s">
        <v>27</v>
      </c>
      <c r="Q1259" t="s">
        <v>27</v>
      </c>
      <c r="R1259" t="s">
        <v>35</v>
      </c>
      <c r="S1259" t="s">
        <v>27</v>
      </c>
      <c r="T1259" t="s">
        <v>31</v>
      </c>
      <c r="U1259" t="s">
        <v>27</v>
      </c>
      <c r="V1259" t="s">
        <v>31</v>
      </c>
      <c r="W1259" t="s">
        <v>27</v>
      </c>
      <c r="X1259" t="s">
        <v>580</v>
      </c>
      <c r="Y1259" t="s">
        <v>7705</v>
      </c>
    </row>
    <row r="1260" spans="1:25" x14ac:dyDescent="0.25">
      <c r="A1260">
        <v>674999</v>
      </c>
      <c r="B1260" t="s">
        <v>7706</v>
      </c>
      <c r="C1260" t="s">
        <v>7707</v>
      </c>
      <c r="D1260">
        <v>4</v>
      </c>
      <c r="E1260">
        <v>32379</v>
      </c>
      <c r="F1260" t="s">
        <v>266</v>
      </c>
      <c r="G1260" t="e">
        <f>-olone</f>
        <v>#NAME?</v>
      </c>
      <c r="H1260" t="s">
        <v>143</v>
      </c>
      <c r="I1260" t="e">
        <f>-olone</f>
        <v>#NAME?</v>
      </c>
      <c r="J1260">
        <v>1963</v>
      </c>
      <c r="K1260">
        <v>1982</v>
      </c>
      <c r="N1260" t="s">
        <v>167</v>
      </c>
      <c r="O1260" t="s">
        <v>26</v>
      </c>
      <c r="P1260" t="s">
        <v>31</v>
      </c>
      <c r="Q1260" t="s">
        <v>27</v>
      </c>
      <c r="R1260" t="s">
        <v>28</v>
      </c>
      <c r="S1260" t="s">
        <v>31</v>
      </c>
      <c r="T1260" t="s">
        <v>27</v>
      </c>
      <c r="U1260" t="s">
        <v>31</v>
      </c>
      <c r="V1260" t="s">
        <v>27</v>
      </c>
      <c r="W1260" t="s">
        <v>27</v>
      </c>
      <c r="X1260" t="s">
        <v>172</v>
      </c>
      <c r="Y1260" t="s">
        <v>7708</v>
      </c>
    </row>
    <row r="1261" spans="1:25" x14ac:dyDescent="0.25">
      <c r="A1261">
        <v>34608</v>
      </c>
      <c r="B1261" t="s">
        <v>7709</v>
      </c>
      <c r="C1261" t="s">
        <v>7710</v>
      </c>
      <c r="D1261">
        <v>4</v>
      </c>
      <c r="F1261" t="s">
        <v>7711</v>
      </c>
      <c r="G1261" t="s">
        <v>635</v>
      </c>
      <c r="H1261" t="s">
        <v>636</v>
      </c>
      <c r="I1261" t="s">
        <v>635</v>
      </c>
      <c r="K1261">
        <v>1959</v>
      </c>
      <c r="L1261" t="s">
        <v>7712</v>
      </c>
      <c r="M1261" t="s">
        <v>7713</v>
      </c>
      <c r="N1261" t="s">
        <v>198</v>
      </c>
      <c r="O1261" t="s">
        <v>26</v>
      </c>
      <c r="P1261" t="s">
        <v>31</v>
      </c>
      <c r="Q1261" t="s">
        <v>27</v>
      </c>
      <c r="R1261" t="s">
        <v>28</v>
      </c>
      <c r="S1261" t="s">
        <v>27</v>
      </c>
      <c r="T1261" t="s">
        <v>31</v>
      </c>
      <c r="U1261" t="s">
        <v>31</v>
      </c>
      <c r="V1261" t="s">
        <v>27</v>
      </c>
      <c r="W1261" t="s">
        <v>31</v>
      </c>
      <c r="X1261" t="s">
        <v>47</v>
      </c>
      <c r="Y1261" t="s">
        <v>7714</v>
      </c>
    </row>
    <row r="1262" spans="1:25" x14ac:dyDescent="0.25">
      <c r="A1262">
        <v>7065</v>
      </c>
      <c r="B1262" t="s">
        <v>7715</v>
      </c>
      <c r="C1262" t="s">
        <v>7716</v>
      </c>
      <c r="D1262">
        <v>4</v>
      </c>
      <c r="E1262" t="s">
        <v>7717</v>
      </c>
      <c r="F1262" t="s">
        <v>7718</v>
      </c>
      <c r="J1262">
        <v>1976</v>
      </c>
      <c r="K1262">
        <v>1978</v>
      </c>
      <c r="L1262" t="s">
        <v>7719</v>
      </c>
      <c r="M1262" t="s">
        <v>7720</v>
      </c>
      <c r="N1262" t="s">
        <v>1371</v>
      </c>
      <c r="O1262" t="s">
        <v>26</v>
      </c>
      <c r="P1262" t="s">
        <v>27</v>
      </c>
      <c r="Q1262" t="s">
        <v>27</v>
      </c>
      <c r="R1262" t="s">
        <v>28</v>
      </c>
      <c r="S1262" t="s">
        <v>27</v>
      </c>
      <c r="T1262" t="s">
        <v>31</v>
      </c>
      <c r="U1262" t="s">
        <v>27</v>
      </c>
      <c r="V1262" t="s">
        <v>27</v>
      </c>
      <c r="W1262" t="s">
        <v>27</v>
      </c>
      <c r="X1262" t="s">
        <v>47</v>
      </c>
      <c r="Y1262" t="s">
        <v>7721</v>
      </c>
    </row>
    <row r="1263" spans="1:25" x14ac:dyDescent="0.25">
      <c r="A1263">
        <v>699483</v>
      </c>
      <c r="B1263" t="s">
        <v>7722</v>
      </c>
      <c r="C1263" t="s">
        <v>7723</v>
      </c>
      <c r="D1263">
        <v>4</v>
      </c>
      <c r="G1263" t="e">
        <f>-dipine</f>
        <v>#NAME?</v>
      </c>
      <c r="H1263" t="s">
        <v>73</v>
      </c>
      <c r="I1263" t="e">
        <f>-dipine</f>
        <v>#NAME?</v>
      </c>
      <c r="J1263">
        <v>2009</v>
      </c>
      <c r="K1263">
        <v>2008</v>
      </c>
      <c r="L1263" t="s">
        <v>7724</v>
      </c>
      <c r="M1263" t="s">
        <v>7725</v>
      </c>
      <c r="O1263" t="s">
        <v>32</v>
      </c>
      <c r="P1263" t="s">
        <v>31</v>
      </c>
      <c r="Q1263" t="s">
        <v>27</v>
      </c>
      <c r="R1263" t="s">
        <v>33</v>
      </c>
      <c r="S1263" t="s">
        <v>27</v>
      </c>
      <c r="T1263" t="s">
        <v>27</v>
      </c>
      <c r="U1263" t="s">
        <v>31</v>
      </c>
      <c r="V1263" t="s">
        <v>27</v>
      </c>
      <c r="W1263" t="s">
        <v>27</v>
      </c>
      <c r="X1263" t="s">
        <v>47</v>
      </c>
      <c r="Y1263" t="s">
        <v>7726</v>
      </c>
    </row>
    <row r="1264" spans="1:25" x14ac:dyDescent="0.25">
      <c r="A1264">
        <v>699473</v>
      </c>
      <c r="B1264" t="s">
        <v>7727</v>
      </c>
      <c r="C1264" t="s">
        <v>7728</v>
      </c>
      <c r="D1264">
        <v>4</v>
      </c>
      <c r="E1264" t="s">
        <v>7729</v>
      </c>
      <c r="F1264" t="s">
        <v>319</v>
      </c>
      <c r="G1264" t="e">
        <f>-prost</f>
        <v>#NAME?</v>
      </c>
      <c r="H1264" t="s">
        <v>60</v>
      </c>
      <c r="I1264" t="e">
        <f>-prost</f>
        <v>#NAME?</v>
      </c>
      <c r="J1264">
        <v>1976</v>
      </c>
      <c r="K1264">
        <v>1979</v>
      </c>
      <c r="L1264" t="s">
        <v>7730</v>
      </c>
      <c r="M1264" t="s">
        <v>7731</v>
      </c>
      <c r="N1264" t="s">
        <v>1457</v>
      </c>
      <c r="O1264" t="s">
        <v>26</v>
      </c>
      <c r="P1264" t="s">
        <v>31</v>
      </c>
      <c r="Q1264" t="s">
        <v>27</v>
      </c>
      <c r="R1264" t="s">
        <v>28</v>
      </c>
      <c r="S1264" t="s">
        <v>27</v>
      </c>
      <c r="T1264" t="s">
        <v>27</v>
      </c>
      <c r="U1264" t="s">
        <v>31</v>
      </c>
      <c r="V1264" t="s">
        <v>27</v>
      </c>
      <c r="W1264" t="s">
        <v>31</v>
      </c>
      <c r="X1264" t="s">
        <v>47</v>
      </c>
      <c r="Y1264" t="s">
        <v>7732</v>
      </c>
    </row>
    <row r="1265" spans="1:25" x14ac:dyDescent="0.25">
      <c r="A1265">
        <v>1376019</v>
      </c>
      <c r="B1265" t="s">
        <v>7733</v>
      </c>
      <c r="C1265" t="s">
        <v>7734</v>
      </c>
      <c r="D1265">
        <v>4</v>
      </c>
      <c r="E1265" t="s">
        <v>7735</v>
      </c>
      <c r="F1265" t="s">
        <v>7736</v>
      </c>
      <c r="G1265" t="e">
        <f>-irudin</f>
        <v>#NAME?</v>
      </c>
      <c r="H1265" t="s">
        <v>3697</v>
      </c>
      <c r="I1265" t="e">
        <f>-irudin</f>
        <v>#NAME?</v>
      </c>
      <c r="J1265">
        <v>1994</v>
      </c>
      <c r="K1265">
        <v>2000</v>
      </c>
      <c r="L1265" t="s">
        <v>7737</v>
      </c>
      <c r="M1265" t="s">
        <v>7738</v>
      </c>
      <c r="N1265" t="s">
        <v>6166</v>
      </c>
      <c r="O1265" t="s">
        <v>40</v>
      </c>
      <c r="P1265" t="s">
        <v>27</v>
      </c>
      <c r="Q1265" t="s">
        <v>27</v>
      </c>
      <c r="R1265" t="s">
        <v>28</v>
      </c>
      <c r="S1265" t="s">
        <v>27</v>
      </c>
      <c r="T1265" t="s">
        <v>27</v>
      </c>
      <c r="U1265" t="s">
        <v>31</v>
      </c>
      <c r="V1265" t="s">
        <v>27</v>
      </c>
      <c r="W1265" t="s">
        <v>27</v>
      </c>
      <c r="X1265" t="s">
        <v>47</v>
      </c>
      <c r="Y1265" t="s">
        <v>7739</v>
      </c>
    </row>
    <row r="1266" spans="1:25" x14ac:dyDescent="0.25">
      <c r="A1266">
        <v>469690</v>
      </c>
      <c r="B1266" t="s">
        <v>7740</v>
      </c>
      <c r="C1266" t="s">
        <v>7741</v>
      </c>
      <c r="D1266">
        <v>4</v>
      </c>
      <c r="F1266" t="s">
        <v>7742</v>
      </c>
      <c r="K1266">
        <v>2000</v>
      </c>
      <c r="L1266" t="s">
        <v>7743</v>
      </c>
      <c r="M1266" t="s">
        <v>7744</v>
      </c>
      <c r="N1266" t="s">
        <v>716</v>
      </c>
      <c r="O1266" t="s">
        <v>32</v>
      </c>
      <c r="P1266" t="s">
        <v>27</v>
      </c>
      <c r="Q1266" t="s">
        <v>27</v>
      </c>
      <c r="R1266" t="s">
        <v>28</v>
      </c>
      <c r="S1266" t="s">
        <v>27</v>
      </c>
      <c r="T1266" t="s">
        <v>31</v>
      </c>
      <c r="U1266" t="s">
        <v>31</v>
      </c>
      <c r="V1266" t="s">
        <v>27</v>
      </c>
      <c r="W1266" t="s">
        <v>31</v>
      </c>
      <c r="X1266" t="s">
        <v>47</v>
      </c>
      <c r="Y1266" t="s">
        <v>7745</v>
      </c>
    </row>
    <row r="1267" spans="1:25" x14ac:dyDescent="0.25">
      <c r="A1267">
        <v>2203</v>
      </c>
      <c r="B1267" t="s">
        <v>7746</v>
      </c>
      <c r="C1267" t="s">
        <v>7747</v>
      </c>
      <c r="D1267">
        <v>4</v>
      </c>
      <c r="F1267" t="s">
        <v>7748</v>
      </c>
      <c r="G1267" t="s">
        <v>82</v>
      </c>
      <c r="H1267" t="s">
        <v>83</v>
      </c>
      <c r="I1267" t="s">
        <v>82</v>
      </c>
      <c r="K1267">
        <v>1948</v>
      </c>
      <c r="L1267" t="s">
        <v>7749</v>
      </c>
      <c r="M1267" t="s">
        <v>7750</v>
      </c>
      <c r="N1267" t="s">
        <v>7751</v>
      </c>
      <c r="O1267" t="s">
        <v>26</v>
      </c>
      <c r="P1267" t="s">
        <v>27</v>
      </c>
      <c r="Q1267" t="s">
        <v>27</v>
      </c>
      <c r="R1267" t="s">
        <v>28</v>
      </c>
      <c r="S1267" t="s">
        <v>27</v>
      </c>
      <c r="T1267" t="s">
        <v>31</v>
      </c>
      <c r="U1267" t="s">
        <v>27</v>
      </c>
      <c r="V1267" t="s">
        <v>31</v>
      </c>
      <c r="W1267" t="s">
        <v>31</v>
      </c>
      <c r="X1267" t="s">
        <v>47</v>
      </c>
      <c r="Y1267" t="s">
        <v>7752</v>
      </c>
    </row>
    <row r="1268" spans="1:25" x14ac:dyDescent="0.25">
      <c r="A1268">
        <v>674325</v>
      </c>
      <c r="B1268" t="s">
        <v>7753</v>
      </c>
      <c r="C1268" t="s">
        <v>7754</v>
      </c>
      <c r="D1268">
        <v>4</v>
      </c>
      <c r="E1268" t="s">
        <v>7755</v>
      </c>
      <c r="F1268" t="s">
        <v>319</v>
      </c>
      <c r="G1268" t="e">
        <f>-mestane</f>
        <v>#NAME?</v>
      </c>
      <c r="H1268" t="s">
        <v>5596</v>
      </c>
      <c r="I1268" t="e">
        <f>-mestane</f>
        <v>#NAME?</v>
      </c>
      <c r="J1268">
        <v>1999</v>
      </c>
      <c r="K1268">
        <v>1999</v>
      </c>
      <c r="L1268" t="s">
        <v>7756</v>
      </c>
      <c r="M1268" t="s">
        <v>7757</v>
      </c>
      <c r="O1268" t="s">
        <v>26</v>
      </c>
      <c r="P1268" t="s">
        <v>31</v>
      </c>
      <c r="Q1268" t="s">
        <v>27</v>
      </c>
      <c r="R1268" t="s">
        <v>28</v>
      </c>
      <c r="S1268" t="s">
        <v>27</v>
      </c>
      <c r="T1268" t="s">
        <v>31</v>
      </c>
      <c r="U1268" t="s">
        <v>27</v>
      </c>
      <c r="V1268" t="s">
        <v>27</v>
      </c>
      <c r="W1268" t="s">
        <v>27</v>
      </c>
      <c r="X1268" t="s">
        <v>47</v>
      </c>
      <c r="Y1268" t="s">
        <v>7758</v>
      </c>
    </row>
    <row r="1269" spans="1:25" x14ac:dyDescent="0.25">
      <c r="A1269">
        <v>675621</v>
      </c>
      <c r="B1269" t="s">
        <v>7759</v>
      </c>
      <c r="C1269" t="s">
        <v>7760</v>
      </c>
      <c r="D1269">
        <v>4</v>
      </c>
      <c r="F1269" t="s">
        <v>7761</v>
      </c>
      <c r="G1269" t="s">
        <v>654</v>
      </c>
      <c r="H1269" t="s">
        <v>655</v>
      </c>
      <c r="I1269" t="s">
        <v>654</v>
      </c>
      <c r="K1269">
        <v>1942</v>
      </c>
      <c r="L1269" t="s">
        <v>7762</v>
      </c>
      <c r="M1269" t="s">
        <v>7763</v>
      </c>
      <c r="N1269" t="s">
        <v>1717</v>
      </c>
      <c r="O1269" t="s">
        <v>26</v>
      </c>
      <c r="P1269" t="s">
        <v>27</v>
      </c>
      <c r="Q1269" t="s">
        <v>27</v>
      </c>
      <c r="R1269" t="s">
        <v>28</v>
      </c>
      <c r="S1269" t="s">
        <v>27</v>
      </c>
      <c r="T1269" t="s">
        <v>31</v>
      </c>
      <c r="U1269" t="s">
        <v>31</v>
      </c>
      <c r="V1269" t="s">
        <v>31</v>
      </c>
      <c r="W1269" t="s">
        <v>31</v>
      </c>
      <c r="X1269" t="s">
        <v>47</v>
      </c>
    </row>
    <row r="1270" spans="1:25" x14ac:dyDescent="0.25">
      <c r="A1270">
        <v>405364</v>
      </c>
      <c r="B1270" t="s">
        <v>7764</v>
      </c>
      <c r="C1270" t="s">
        <v>7765</v>
      </c>
      <c r="D1270">
        <v>4</v>
      </c>
      <c r="E1270" t="s">
        <v>7766</v>
      </c>
      <c r="F1270" t="s">
        <v>146</v>
      </c>
      <c r="J1270">
        <v>1968</v>
      </c>
      <c r="K1270">
        <v>1976</v>
      </c>
      <c r="L1270" t="s">
        <v>7767</v>
      </c>
      <c r="M1270" t="s">
        <v>7768</v>
      </c>
      <c r="N1270" t="s">
        <v>7769</v>
      </c>
      <c r="O1270" t="s">
        <v>26</v>
      </c>
      <c r="P1270" t="s">
        <v>31</v>
      </c>
      <c r="Q1270" t="s">
        <v>27</v>
      </c>
      <c r="R1270" t="s">
        <v>28</v>
      </c>
      <c r="S1270" t="s">
        <v>27</v>
      </c>
      <c r="T1270" t="s">
        <v>31</v>
      </c>
      <c r="U1270" t="s">
        <v>27</v>
      </c>
      <c r="V1270" t="s">
        <v>27</v>
      </c>
      <c r="W1270" t="s">
        <v>31</v>
      </c>
      <c r="X1270" t="s">
        <v>47</v>
      </c>
      <c r="Y1270" t="s">
        <v>7770</v>
      </c>
    </row>
    <row r="1271" spans="1:25" x14ac:dyDescent="0.25">
      <c r="A1271">
        <v>675527</v>
      </c>
      <c r="B1271" t="s">
        <v>7771</v>
      </c>
      <c r="C1271" t="s">
        <v>7772</v>
      </c>
      <c r="D1271">
        <v>4</v>
      </c>
      <c r="F1271" t="s">
        <v>146</v>
      </c>
      <c r="J1271">
        <v>2002</v>
      </c>
      <c r="K1271">
        <v>1999</v>
      </c>
      <c r="L1271" t="s">
        <v>7773</v>
      </c>
      <c r="M1271" t="s">
        <v>7774</v>
      </c>
      <c r="O1271" t="s">
        <v>37</v>
      </c>
      <c r="P1271" t="s">
        <v>27</v>
      </c>
      <c r="Q1271" t="s">
        <v>27</v>
      </c>
      <c r="R1271" t="s">
        <v>28</v>
      </c>
      <c r="S1271" t="s">
        <v>27</v>
      </c>
      <c r="T1271" t="s">
        <v>27</v>
      </c>
      <c r="U1271" t="s">
        <v>31</v>
      </c>
      <c r="V1271" t="s">
        <v>27</v>
      </c>
      <c r="W1271" t="s">
        <v>27</v>
      </c>
      <c r="X1271" t="s">
        <v>47</v>
      </c>
    </row>
    <row r="1272" spans="1:25" x14ac:dyDescent="0.25">
      <c r="A1272">
        <v>674612</v>
      </c>
      <c r="B1272" t="s">
        <v>7775</v>
      </c>
      <c r="C1272" t="s">
        <v>7776</v>
      </c>
      <c r="D1272">
        <v>4</v>
      </c>
      <c r="F1272" t="s">
        <v>6659</v>
      </c>
      <c r="G1272" t="s">
        <v>59</v>
      </c>
      <c r="H1272" t="s">
        <v>60</v>
      </c>
      <c r="I1272" t="s">
        <v>59</v>
      </c>
      <c r="K1272">
        <v>2000</v>
      </c>
      <c r="L1272" t="s">
        <v>5916</v>
      </c>
      <c r="M1272" t="s">
        <v>5917</v>
      </c>
      <c r="O1272" t="s">
        <v>26</v>
      </c>
      <c r="P1272" t="s">
        <v>31</v>
      </c>
      <c r="Q1272" t="s">
        <v>27</v>
      </c>
      <c r="R1272" t="s">
        <v>28</v>
      </c>
      <c r="S1272" t="s">
        <v>31</v>
      </c>
      <c r="T1272" t="s">
        <v>27</v>
      </c>
      <c r="U1272" t="s">
        <v>27</v>
      </c>
      <c r="V1272" t="s">
        <v>31</v>
      </c>
      <c r="W1272" t="s">
        <v>27</v>
      </c>
      <c r="X1272" t="s">
        <v>47</v>
      </c>
      <c r="Y1272" t="s">
        <v>7777</v>
      </c>
    </row>
    <row r="1273" spans="1:25" x14ac:dyDescent="0.25">
      <c r="A1273">
        <v>674639</v>
      </c>
      <c r="B1273" t="s">
        <v>7778</v>
      </c>
      <c r="C1273" t="s">
        <v>7779</v>
      </c>
      <c r="D1273">
        <v>4</v>
      </c>
      <c r="F1273" t="s">
        <v>7780</v>
      </c>
      <c r="G1273" t="e">
        <f>-mycin</f>
        <v>#NAME?</v>
      </c>
      <c r="H1273" t="s">
        <v>25</v>
      </c>
      <c r="I1273" t="e">
        <f>-mycin</f>
        <v>#NAME?</v>
      </c>
      <c r="K1273">
        <v>1965</v>
      </c>
      <c r="N1273" t="s">
        <v>84</v>
      </c>
      <c r="O1273" t="s">
        <v>26</v>
      </c>
      <c r="P1273" t="s">
        <v>27</v>
      </c>
      <c r="Q1273" t="s">
        <v>27</v>
      </c>
      <c r="R1273" t="s">
        <v>28</v>
      </c>
      <c r="S1273" t="s">
        <v>27</v>
      </c>
      <c r="T1273" t="s">
        <v>31</v>
      </c>
      <c r="U1273" t="s">
        <v>27</v>
      </c>
      <c r="V1273" t="s">
        <v>27</v>
      </c>
      <c r="W1273" t="s">
        <v>27</v>
      </c>
      <c r="X1273" t="s">
        <v>47</v>
      </c>
      <c r="Y1273" t="s">
        <v>7781</v>
      </c>
    </row>
    <row r="1274" spans="1:25" x14ac:dyDescent="0.25">
      <c r="A1274">
        <v>674307</v>
      </c>
      <c r="B1274" t="s">
        <v>7782</v>
      </c>
      <c r="C1274" t="s">
        <v>7783</v>
      </c>
      <c r="D1274">
        <v>4</v>
      </c>
      <c r="E1274" t="s">
        <v>7784</v>
      </c>
      <c r="F1274" t="s">
        <v>711</v>
      </c>
      <c r="G1274" t="e">
        <f>-cillin</f>
        <v>#NAME?</v>
      </c>
      <c r="H1274" t="s">
        <v>34</v>
      </c>
      <c r="I1274" t="e">
        <f>-cillin</f>
        <v>#NAME?</v>
      </c>
      <c r="J1274">
        <v>1969</v>
      </c>
      <c r="K1274">
        <v>1979</v>
      </c>
      <c r="N1274" t="s">
        <v>84</v>
      </c>
      <c r="O1274" t="s">
        <v>26</v>
      </c>
      <c r="P1274" t="s">
        <v>31</v>
      </c>
      <c r="Q1274" t="s">
        <v>27</v>
      </c>
      <c r="R1274" t="s">
        <v>28</v>
      </c>
      <c r="S1274" t="s">
        <v>27</v>
      </c>
      <c r="T1274" t="s">
        <v>31</v>
      </c>
      <c r="U1274" t="s">
        <v>27</v>
      </c>
      <c r="V1274" t="s">
        <v>27</v>
      </c>
      <c r="W1274" t="s">
        <v>27</v>
      </c>
      <c r="X1274" t="s">
        <v>172</v>
      </c>
      <c r="Y1274" t="s">
        <v>7785</v>
      </c>
    </row>
    <row r="1275" spans="1:25" x14ac:dyDescent="0.25">
      <c r="A1275">
        <v>1382996</v>
      </c>
      <c r="B1275" t="s">
        <v>7786</v>
      </c>
      <c r="C1275" t="s">
        <v>7787</v>
      </c>
      <c r="D1275">
        <v>4</v>
      </c>
      <c r="E1275" t="s">
        <v>7788</v>
      </c>
      <c r="F1275" t="s">
        <v>444</v>
      </c>
      <c r="G1275" t="e">
        <f>-tide</f>
        <v>#NAME?</v>
      </c>
      <c r="H1275" t="s">
        <v>39</v>
      </c>
      <c r="I1275" t="e">
        <f>-tide</f>
        <v>#NAME?</v>
      </c>
      <c r="J1275">
        <v>1995</v>
      </c>
      <c r="K1275">
        <v>1994</v>
      </c>
      <c r="L1275" t="s">
        <v>7789</v>
      </c>
      <c r="M1275" t="s">
        <v>7790</v>
      </c>
      <c r="N1275" t="s">
        <v>1548</v>
      </c>
      <c r="O1275" t="s">
        <v>40</v>
      </c>
      <c r="P1275" t="s">
        <v>27</v>
      </c>
      <c r="Q1275" t="s">
        <v>27</v>
      </c>
      <c r="R1275" t="s">
        <v>28</v>
      </c>
      <c r="S1275" t="s">
        <v>27</v>
      </c>
      <c r="T1275" t="s">
        <v>27</v>
      </c>
      <c r="U1275" t="s">
        <v>31</v>
      </c>
      <c r="V1275" t="s">
        <v>27</v>
      </c>
      <c r="W1275" t="s">
        <v>27</v>
      </c>
      <c r="X1275" t="s">
        <v>47</v>
      </c>
    </row>
    <row r="1276" spans="1:25" x14ac:dyDescent="0.25">
      <c r="A1276">
        <v>675619</v>
      </c>
      <c r="B1276" t="s">
        <v>7791</v>
      </c>
      <c r="C1276" t="s">
        <v>7792</v>
      </c>
      <c r="D1276">
        <v>4</v>
      </c>
      <c r="F1276" t="s">
        <v>658</v>
      </c>
      <c r="N1276" t="s">
        <v>5819</v>
      </c>
      <c r="O1276" t="s">
        <v>37</v>
      </c>
      <c r="P1276" t="s">
        <v>27</v>
      </c>
      <c r="Q1276" t="s">
        <v>27</v>
      </c>
      <c r="R1276" t="s">
        <v>28</v>
      </c>
      <c r="S1276" t="s">
        <v>27</v>
      </c>
      <c r="T1276" t="s">
        <v>27</v>
      </c>
      <c r="U1276" t="s">
        <v>31</v>
      </c>
      <c r="V1276" t="s">
        <v>27</v>
      </c>
      <c r="W1276" t="s">
        <v>27</v>
      </c>
      <c r="X1276" t="s">
        <v>172</v>
      </c>
    </row>
    <row r="1277" spans="1:25" x14ac:dyDescent="0.25">
      <c r="A1277">
        <v>8130</v>
      </c>
      <c r="B1277" t="s">
        <v>7793</v>
      </c>
      <c r="C1277" t="s">
        <v>7794</v>
      </c>
      <c r="D1277">
        <v>4</v>
      </c>
      <c r="E1277" t="s">
        <v>7795</v>
      </c>
      <c r="F1277" t="s">
        <v>7796</v>
      </c>
      <c r="G1277" t="s">
        <v>94</v>
      </c>
      <c r="H1277" t="s">
        <v>95</v>
      </c>
      <c r="I1277" t="s">
        <v>94</v>
      </c>
      <c r="J1277">
        <v>1977</v>
      </c>
      <c r="K1277">
        <v>1981</v>
      </c>
      <c r="L1277" t="s">
        <v>7797</v>
      </c>
      <c r="M1277" t="s">
        <v>7798</v>
      </c>
      <c r="N1277" t="s">
        <v>374</v>
      </c>
      <c r="O1277" t="s">
        <v>26</v>
      </c>
      <c r="P1277" t="s">
        <v>31</v>
      </c>
      <c r="Q1277" t="s">
        <v>27</v>
      </c>
      <c r="R1277" t="s">
        <v>28</v>
      </c>
      <c r="S1277" t="s">
        <v>27</v>
      </c>
      <c r="T1277" t="s">
        <v>27</v>
      </c>
      <c r="U1277" t="s">
        <v>31</v>
      </c>
      <c r="V1277" t="s">
        <v>31</v>
      </c>
      <c r="W1277" t="s">
        <v>31</v>
      </c>
      <c r="X1277" t="s">
        <v>47</v>
      </c>
      <c r="Y1277" t="s">
        <v>7799</v>
      </c>
    </row>
    <row r="1278" spans="1:25" x14ac:dyDescent="0.25">
      <c r="A1278">
        <v>28939</v>
      </c>
      <c r="B1278" t="s">
        <v>7800</v>
      </c>
      <c r="C1278" t="s">
        <v>7801</v>
      </c>
      <c r="D1278">
        <v>4</v>
      </c>
      <c r="F1278" t="s">
        <v>7802</v>
      </c>
      <c r="K1278">
        <v>1960</v>
      </c>
      <c r="N1278" t="s">
        <v>4204</v>
      </c>
      <c r="O1278" t="s">
        <v>32</v>
      </c>
      <c r="P1278" t="s">
        <v>31</v>
      </c>
      <c r="Q1278" t="s">
        <v>27</v>
      </c>
      <c r="R1278" t="s">
        <v>28</v>
      </c>
      <c r="S1278" t="s">
        <v>27</v>
      </c>
      <c r="T1278" t="s">
        <v>27</v>
      </c>
      <c r="U1278" t="s">
        <v>31</v>
      </c>
      <c r="V1278" t="s">
        <v>27</v>
      </c>
      <c r="W1278" t="s">
        <v>27</v>
      </c>
      <c r="X1278" t="s">
        <v>47</v>
      </c>
      <c r="Y1278" t="s">
        <v>7803</v>
      </c>
    </row>
    <row r="1279" spans="1:25" x14ac:dyDescent="0.25">
      <c r="A1279">
        <v>193281</v>
      </c>
      <c r="B1279" t="s">
        <v>7804</v>
      </c>
      <c r="C1279" t="s">
        <v>7805</v>
      </c>
      <c r="D1279">
        <v>4</v>
      </c>
      <c r="E1279" t="s">
        <v>7806</v>
      </c>
      <c r="F1279" t="s">
        <v>4607</v>
      </c>
      <c r="K1279">
        <v>2008</v>
      </c>
      <c r="L1279" t="s">
        <v>7807</v>
      </c>
      <c r="M1279" t="s">
        <v>7808</v>
      </c>
      <c r="O1279" t="s">
        <v>32</v>
      </c>
      <c r="P1279" t="s">
        <v>31</v>
      </c>
      <c r="Q1279" t="s">
        <v>27</v>
      </c>
      <c r="R1279" t="s">
        <v>33</v>
      </c>
      <c r="S1279" t="s">
        <v>27</v>
      </c>
      <c r="T1279" t="s">
        <v>31</v>
      </c>
      <c r="U1279" t="s">
        <v>27</v>
      </c>
      <c r="V1279" t="s">
        <v>27</v>
      </c>
      <c r="W1279" t="s">
        <v>31</v>
      </c>
      <c r="X1279" t="s">
        <v>47</v>
      </c>
      <c r="Y1279" t="s">
        <v>7809</v>
      </c>
    </row>
    <row r="1280" spans="1:25" x14ac:dyDescent="0.25">
      <c r="A1280">
        <v>44876</v>
      </c>
      <c r="B1280" t="s">
        <v>7810</v>
      </c>
      <c r="C1280" t="s">
        <v>7811</v>
      </c>
      <c r="D1280">
        <v>4</v>
      </c>
      <c r="E1280" t="s">
        <v>7812</v>
      </c>
      <c r="F1280" t="s">
        <v>7813</v>
      </c>
      <c r="J1280">
        <v>1986</v>
      </c>
      <c r="K1280">
        <v>1984</v>
      </c>
      <c r="N1280" t="s">
        <v>7814</v>
      </c>
      <c r="O1280" t="s">
        <v>26</v>
      </c>
      <c r="P1280" t="s">
        <v>31</v>
      </c>
      <c r="Q1280" t="s">
        <v>27</v>
      </c>
      <c r="R1280" t="s">
        <v>28</v>
      </c>
      <c r="S1280" t="s">
        <v>27</v>
      </c>
      <c r="T1280" t="s">
        <v>31</v>
      </c>
      <c r="U1280" t="s">
        <v>31</v>
      </c>
      <c r="V1280" t="s">
        <v>27</v>
      </c>
      <c r="W1280" t="s">
        <v>27</v>
      </c>
      <c r="X1280" t="s">
        <v>47</v>
      </c>
      <c r="Y1280" t="s">
        <v>7815</v>
      </c>
    </row>
    <row r="1281" spans="1:25" x14ac:dyDescent="0.25">
      <c r="A1281">
        <v>33254</v>
      </c>
      <c r="B1281" t="s">
        <v>7816</v>
      </c>
      <c r="C1281" t="s">
        <v>7817</v>
      </c>
      <c r="D1281">
        <v>4</v>
      </c>
      <c r="F1281" t="s">
        <v>353</v>
      </c>
      <c r="K1281">
        <v>1990</v>
      </c>
      <c r="N1281" t="s">
        <v>6395</v>
      </c>
      <c r="O1281" t="s">
        <v>32</v>
      </c>
      <c r="P1281" t="s">
        <v>27</v>
      </c>
      <c r="Q1281" t="s">
        <v>27</v>
      </c>
      <c r="R1281" t="s">
        <v>35</v>
      </c>
      <c r="S1281" t="s">
        <v>27</v>
      </c>
      <c r="T1281" t="s">
        <v>27</v>
      </c>
      <c r="U1281" t="s">
        <v>31</v>
      </c>
      <c r="V1281" t="s">
        <v>27</v>
      </c>
      <c r="W1281" t="s">
        <v>27</v>
      </c>
      <c r="X1281" t="s">
        <v>172</v>
      </c>
      <c r="Y1281" t="s">
        <v>7818</v>
      </c>
    </row>
    <row r="1282" spans="1:25" x14ac:dyDescent="0.25">
      <c r="A1282">
        <v>674523</v>
      </c>
      <c r="B1282" t="s">
        <v>7819</v>
      </c>
      <c r="C1282" t="s">
        <v>7820</v>
      </c>
      <c r="D1282">
        <v>4</v>
      </c>
      <c r="F1282" t="s">
        <v>7821</v>
      </c>
      <c r="K1282">
        <v>1982</v>
      </c>
      <c r="L1282" t="s">
        <v>7822</v>
      </c>
      <c r="M1282" t="s">
        <v>7823</v>
      </c>
      <c r="N1282" t="s">
        <v>7824</v>
      </c>
      <c r="O1282" t="s">
        <v>36</v>
      </c>
      <c r="P1282" t="s">
        <v>27</v>
      </c>
      <c r="Q1282" t="s">
        <v>27</v>
      </c>
      <c r="R1282" t="s">
        <v>35</v>
      </c>
      <c r="S1282" t="s">
        <v>27</v>
      </c>
      <c r="T1282" t="s">
        <v>31</v>
      </c>
      <c r="U1282" t="s">
        <v>27</v>
      </c>
      <c r="V1282" t="s">
        <v>27</v>
      </c>
      <c r="W1282" t="s">
        <v>27</v>
      </c>
      <c r="X1282" t="s">
        <v>47</v>
      </c>
      <c r="Y1282" t="s">
        <v>7825</v>
      </c>
    </row>
    <row r="1283" spans="1:25" x14ac:dyDescent="0.25">
      <c r="A1283">
        <v>1121865</v>
      </c>
      <c r="B1283" t="s">
        <v>7826</v>
      </c>
      <c r="C1283" t="s">
        <v>7827</v>
      </c>
      <c r="D1283">
        <v>4</v>
      </c>
      <c r="E1283" t="s">
        <v>7828</v>
      </c>
      <c r="F1283" t="s">
        <v>1831</v>
      </c>
      <c r="G1283" t="e">
        <f>-mab</f>
        <v>#NAME?</v>
      </c>
      <c r="H1283" t="s">
        <v>98</v>
      </c>
      <c r="I1283" t="e">
        <f>-mab</f>
        <v>#NAME?</v>
      </c>
      <c r="J1283">
        <v>2009</v>
      </c>
      <c r="K1283">
        <v>2011</v>
      </c>
      <c r="L1283" t="s">
        <v>7829</v>
      </c>
      <c r="M1283" t="s">
        <v>7830</v>
      </c>
      <c r="O1283" t="s">
        <v>99</v>
      </c>
      <c r="P1283" t="s">
        <v>27</v>
      </c>
      <c r="Q1283" t="s">
        <v>27</v>
      </c>
      <c r="R1283" t="s">
        <v>28</v>
      </c>
      <c r="S1283" t="s">
        <v>31</v>
      </c>
      <c r="T1283" t="s">
        <v>27</v>
      </c>
      <c r="U1283" t="s">
        <v>31</v>
      </c>
      <c r="V1283" t="s">
        <v>27</v>
      </c>
      <c r="W1283" t="s">
        <v>31</v>
      </c>
      <c r="X1283" t="s">
        <v>47</v>
      </c>
    </row>
    <row r="1284" spans="1:25" x14ac:dyDescent="0.25">
      <c r="A1284">
        <v>699393</v>
      </c>
      <c r="B1284" t="s">
        <v>7831</v>
      </c>
      <c r="C1284" t="s">
        <v>7832</v>
      </c>
      <c r="D1284">
        <v>4</v>
      </c>
      <c r="E1284" t="s">
        <v>7833</v>
      </c>
      <c r="F1284" t="s">
        <v>7834</v>
      </c>
      <c r="G1284" t="e">
        <f>-rubicin</f>
        <v>#NAME?</v>
      </c>
      <c r="H1284" t="s">
        <v>626</v>
      </c>
      <c r="I1284" t="e">
        <f>-rubicin</f>
        <v>#NAME?</v>
      </c>
      <c r="J1284">
        <v>1984</v>
      </c>
      <c r="K1284">
        <v>1999</v>
      </c>
      <c r="L1284" t="s">
        <v>7835</v>
      </c>
      <c r="M1284" t="s">
        <v>7836</v>
      </c>
      <c r="N1284" t="s">
        <v>167</v>
      </c>
      <c r="O1284" t="s">
        <v>26</v>
      </c>
      <c r="P1284" t="s">
        <v>27</v>
      </c>
      <c r="Q1284" t="s">
        <v>27</v>
      </c>
      <c r="R1284" t="s">
        <v>28</v>
      </c>
      <c r="S1284" t="s">
        <v>27</v>
      </c>
      <c r="T1284" t="s">
        <v>27</v>
      </c>
      <c r="U1284" t="s">
        <v>31</v>
      </c>
      <c r="V1284" t="s">
        <v>27</v>
      </c>
      <c r="W1284" t="s">
        <v>31</v>
      </c>
      <c r="X1284" t="s">
        <v>47</v>
      </c>
      <c r="Y1284" t="s">
        <v>7837</v>
      </c>
    </row>
    <row r="1285" spans="1:25" x14ac:dyDescent="0.25">
      <c r="A1285">
        <v>65539</v>
      </c>
      <c r="B1285" t="s">
        <v>7838</v>
      </c>
      <c r="C1285" t="s">
        <v>7839</v>
      </c>
      <c r="D1285">
        <v>4</v>
      </c>
      <c r="F1285" t="s">
        <v>353</v>
      </c>
      <c r="K1285">
        <v>1983</v>
      </c>
      <c r="L1285" t="s">
        <v>7840</v>
      </c>
      <c r="M1285" t="s">
        <v>7841</v>
      </c>
      <c r="N1285" t="s">
        <v>355</v>
      </c>
      <c r="O1285" t="s">
        <v>32</v>
      </c>
      <c r="P1285" t="s">
        <v>31</v>
      </c>
      <c r="Q1285" t="s">
        <v>27</v>
      </c>
      <c r="R1285" t="s">
        <v>35</v>
      </c>
      <c r="S1285" t="s">
        <v>27</v>
      </c>
      <c r="T1285" t="s">
        <v>31</v>
      </c>
      <c r="U1285" t="s">
        <v>27</v>
      </c>
      <c r="V1285" t="s">
        <v>27</v>
      </c>
      <c r="W1285" t="s">
        <v>27</v>
      </c>
      <c r="X1285" t="s">
        <v>47</v>
      </c>
      <c r="Y1285" t="s">
        <v>7842</v>
      </c>
    </row>
    <row r="1286" spans="1:25" x14ac:dyDescent="0.25">
      <c r="A1286">
        <v>366868</v>
      </c>
      <c r="B1286" t="s">
        <v>7843</v>
      </c>
      <c r="C1286" t="s">
        <v>7844</v>
      </c>
      <c r="D1286">
        <v>4</v>
      </c>
      <c r="F1286" t="s">
        <v>7845</v>
      </c>
      <c r="G1286" t="e">
        <f>-pressin</f>
        <v>#NAME?</v>
      </c>
      <c r="H1286" t="s">
        <v>1239</v>
      </c>
      <c r="I1286" t="e">
        <f>-pressin</f>
        <v>#NAME?</v>
      </c>
      <c r="J1286">
        <v>1977</v>
      </c>
      <c r="K1286">
        <v>1978</v>
      </c>
      <c r="L1286" t="s">
        <v>7846</v>
      </c>
      <c r="M1286" t="s">
        <v>7847</v>
      </c>
      <c r="N1286" t="s">
        <v>6583</v>
      </c>
      <c r="O1286" t="s">
        <v>40</v>
      </c>
      <c r="P1286" t="s">
        <v>27</v>
      </c>
      <c r="Q1286" t="s">
        <v>27</v>
      </c>
      <c r="R1286" t="s">
        <v>28</v>
      </c>
      <c r="S1286" t="s">
        <v>27</v>
      </c>
      <c r="T1286" t="s">
        <v>31</v>
      </c>
      <c r="U1286" t="s">
        <v>31</v>
      </c>
      <c r="V1286" t="s">
        <v>31</v>
      </c>
      <c r="W1286" t="s">
        <v>31</v>
      </c>
      <c r="X1286" t="s">
        <v>47</v>
      </c>
      <c r="Y1286" t="s">
        <v>7848</v>
      </c>
    </row>
    <row r="1287" spans="1:25" x14ac:dyDescent="0.25">
      <c r="A1287">
        <v>1616</v>
      </c>
      <c r="B1287" t="s">
        <v>7849</v>
      </c>
      <c r="C1287" t="s">
        <v>7850</v>
      </c>
      <c r="D1287">
        <v>4</v>
      </c>
      <c r="E1287" t="s">
        <v>7851</v>
      </c>
      <c r="F1287" t="s">
        <v>7852</v>
      </c>
      <c r="G1287" t="e">
        <f>-oxacin</f>
        <v>#NAME?</v>
      </c>
      <c r="H1287" t="s">
        <v>378</v>
      </c>
      <c r="I1287" t="e">
        <f>-oxacin</f>
        <v>#NAME?</v>
      </c>
      <c r="J1287">
        <v>1995</v>
      </c>
      <c r="K1287">
        <v>1997</v>
      </c>
      <c r="L1287" t="s">
        <v>7853</v>
      </c>
      <c r="M1287" t="s">
        <v>7854</v>
      </c>
      <c r="N1287" t="s">
        <v>84</v>
      </c>
      <c r="O1287" t="s">
        <v>32</v>
      </c>
      <c r="P1287" t="s">
        <v>31</v>
      </c>
      <c r="Q1287" t="s">
        <v>27</v>
      </c>
      <c r="R1287" t="s">
        <v>28</v>
      </c>
      <c r="S1287" t="s">
        <v>27</v>
      </c>
      <c r="T1287" t="s">
        <v>31</v>
      </c>
      <c r="U1287" t="s">
        <v>27</v>
      </c>
      <c r="V1287" t="s">
        <v>27</v>
      </c>
      <c r="W1287" t="s">
        <v>31</v>
      </c>
      <c r="X1287" t="s">
        <v>172</v>
      </c>
      <c r="Y1287" t="s">
        <v>7855</v>
      </c>
    </row>
    <row r="1288" spans="1:25" x14ac:dyDescent="0.25">
      <c r="A1288">
        <v>148018</v>
      </c>
      <c r="B1288" t="s">
        <v>7856</v>
      </c>
      <c r="C1288" t="s">
        <v>7857</v>
      </c>
      <c r="D1288">
        <v>4</v>
      </c>
      <c r="F1288" t="s">
        <v>285</v>
      </c>
      <c r="K1288">
        <v>1961</v>
      </c>
      <c r="L1288" t="s">
        <v>7858</v>
      </c>
      <c r="M1288" t="s">
        <v>7859</v>
      </c>
      <c r="N1288" t="s">
        <v>78</v>
      </c>
      <c r="O1288" t="s">
        <v>32</v>
      </c>
      <c r="P1288" t="s">
        <v>31</v>
      </c>
      <c r="Q1288" t="s">
        <v>27</v>
      </c>
      <c r="R1288" t="s">
        <v>35</v>
      </c>
      <c r="S1288" t="s">
        <v>27</v>
      </c>
      <c r="T1288" t="s">
        <v>31</v>
      </c>
      <c r="U1288" t="s">
        <v>27</v>
      </c>
      <c r="V1288" t="s">
        <v>27</v>
      </c>
      <c r="W1288" t="s">
        <v>31</v>
      </c>
      <c r="X1288" t="s">
        <v>47</v>
      </c>
      <c r="Y1288" t="s">
        <v>7860</v>
      </c>
    </row>
    <row r="1289" spans="1:25" x14ac:dyDescent="0.25">
      <c r="A1289">
        <v>411450</v>
      </c>
      <c r="B1289" t="s">
        <v>7861</v>
      </c>
      <c r="C1289" t="s">
        <v>7862</v>
      </c>
      <c r="D1289">
        <v>4</v>
      </c>
      <c r="F1289" t="s">
        <v>7863</v>
      </c>
      <c r="J1289">
        <v>1963</v>
      </c>
      <c r="L1289" t="s">
        <v>7864</v>
      </c>
      <c r="M1289" t="s">
        <v>7865</v>
      </c>
      <c r="N1289" t="s">
        <v>7866</v>
      </c>
      <c r="O1289" t="s">
        <v>32</v>
      </c>
      <c r="P1289" t="s">
        <v>31</v>
      </c>
      <c r="Q1289" t="s">
        <v>27</v>
      </c>
      <c r="R1289" t="s">
        <v>28</v>
      </c>
      <c r="S1289" t="s">
        <v>27</v>
      </c>
      <c r="T1289" t="s">
        <v>27</v>
      </c>
      <c r="U1289" t="s">
        <v>31</v>
      </c>
      <c r="V1289" t="s">
        <v>27</v>
      </c>
      <c r="W1289" t="s">
        <v>27</v>
      </c>
      <c r="X1289" t="s">
        <v>47</v>
      </c>
      <c r="Y1289" t="s">
        <v>7867</v>
      </c>
    </row>
    <row r="1290" spans="1:25" x14ac:dyDescent="0.25">
      <c r="A1290">
        <v>1449451</v>
      </c>
      <c r="B1290" t="s">
        <v>7868</v>
      </c>
      <c r="C1290" t="s">
        <v>7869</v>
      </c>
      <c r="D1290">
        <v>4</v>
      </c>
      <c r="E1290" t="s">
        <v>7870</v>
      </c>
      <c r="F1290" t="s">
        <v>7871</v>
      </c>
      <c r="J1290">
        <v>1966</v>
      </c>
      <c r="K1290">
        <v>1993</v>
      </c>
      <c r="L1290" t="s">
        <v>7872</v>
      </c>
      <c r="M1290" t="s">
        <v>7873</v>
      </c>
      <c r="N1290" t="s">
        <v>3284</v>
      </c>
      <c r="O1290" t="s">
        <v>36</v>
      </c>
      <c r="P1290" t="s">
        <v>27</v>
      </c>
      <c r="Q1290" t="s">
        <v>27</v>
      </c>
      <c r="R1290" t="s">
        <v>37</v>
      </c>
      <c r="S1290" t="s">
        <v>27</v>
      </c>
      <c r="T1290" t="s">
        <v>27</v>
      </c>
      <c r="U1290" t="s">
        <v>31</v>
      </c>
      <c r="V1290" t="s">
        <v>27</v>
      </c>
      <c r="W1290" t="s">
        <v>27</v>
      </c>
      <c r="X1290" t="s">
        <v>47</v>
      </c>
      <c r="Y1290" t="s">
        <v>7874</v>
      </c>
    </row>
    <row r="1291" spans="1:25" x14ac:dyDescent="0.25">
      <c r="A1291">
        <v>675216</v>
      </c>
      <c r="B1291" t="s">
        <v>7875</v>
      </c>
      <c r="C1291" t="s">
        <v>7876</v>
      </c>
      <c r="D1291">
        <v>4</v>
      </c>
      <c r="F1291" t="s">
        <v>319</v>
      </c>
      <c r="G1291" t="s">
        <v>29</v>
      </c>
      <c r="H1291" t="s">
        <v>30</v>
      </c>
      <c r="I1291" t="s">
        <v>29</v>
      </c>
      <c r="K1291">
        <v>1959</v>
      </c>
      <c r="L1291" t="s">
        <v>7877</v>
      </c>
      <c r="M1291" t="s">
        <v>7878</v>
      </c>
      <c r="N1291" t="s">
        <v>7508</v>
      </c>
      <c r="O1291" t="s">
        <v>26</v>
      </c>
      <c r="P1291" t="s">
        <v>31</v>
      </c>
      <c r="Q1291" t="s">
        <v>27</v>
      </c>
      <c r="R1291" t="s">
        <v>28</v>
      </c>
      <c r="S1291" t="s">
        <v>31</v>
      </c>
      <c r="T1291" t="s">
        <v>27</v>
      </c>
      <c r="U1291" t="s">
        <v>31</v>
      </c>
      <c r="V1291" t="s">
        <v>27</v>
      </c>
      <c r="W1291" t="s">
        <v>31</v>
      </c>
      <c r="X1291" t="s">
        <v>47</v>
      </c>
      <c r="Y1291" t="s">
        <v>7879</v>
      </c>
    </row>
    <row r="1292" spans="1:25" x14ac:dyDescent="0.25">
      <c r="A1292">
        <v>685193</v>
      </c>
      <c r="B1292" t="s">
        <v>7880</v>
      </c>
      <c r="C1292" t="s">
        <v>7881</v>
      </c>
      <c r="D1292">
        <v>4</v>
      </c>
      <c r="F1292" t="s">
        <v>7882</v>
      </c>
      <c r="J1292">
        <v>1964</v>
      </c>
      <c r="K1292">
        <v>1957</v>
      </c>
      <c r="L1292" t="s">
        <v>7883</v>
      </c>
      <c r="M1292" t="s">
        <v>7884</v>
      </c>
      <c r="N1292" t="s">
        <v>54</v>
      </c>
      <c r="O1292" t="s">
        <v>32</v>
      </c>
      <c r="P1292" t="s">
        <v>31</v>
      </c>
      <c r="Q1292" t="s">
        <v>27</v>
      </c>
      <c r="R1292" t="s">
        <v>28</v>
      </c>
      <c r="S1292" t="s">
        <v>27</v>
      </c>
      <c r="T1292" t="s">
        <v>31</v>
      </c>
      <c r="U1292" t="s">
        <v>27</v>
      </c>
      <c r="V1292" t="s">
        <v>27</v>
      </c>
      <c r="W1292" t="s">
        <v>31</v>
      </c>
      <c r="X1292" t="s">
        <v>172</v>
      </c>
      <c r="Y1292" t="s">
        <v>7885</v>
      </c>
    </row>
    <row r="1293" spans="1:25" x14ac:dyDescent="0.25">
      <c r="A1293">
        <v>780122</v>
      </c>
      <c r="B1293" t="s">
        <v>7886</v>
      </c>
      <c r="C1293" t="s">
        <v>7887</v>
      </c>
      <c r="D1293">
        <v>4</v>
      </c>
      <c r="E1293" t="s">
        <v>7888</v>
      </c>
      <c r="F1293" t="s">
        <v>7889</v>
      </c>
      <c r="J1293">
        <v>1966</v>
      </c>
      <c r="K1293">
        <v>1986</v>
      </c>
      <c r="L1293" t="s">
        <v>7890</v>
      </c>
      <c r="M1293" t="s">
        <v>7891</v>
      </c>
      <c r="N1293" t="s">
        <v>7892</v>
      </c>
      <c r="O1293" t="s">
        <v>32</v>
      </c>
      <c r="P1293" t="s">
        <v>31</v>
      </c>
      <c r="Q1293" t="s">
        <v>27</v>
      </c>
      <c r="R1293" t="s">
        <v>35</v>
      </c>
      <c r="S1293" t="s">
        <v>27</v>
      </c>
      <c r="T1293" t="s">
        <v>27</v>
      </c>
      <c r="U1293" t="s">
        <v>27</v>
      </c>
      <c r="V1293" t="s">
        <v>31</v>
      </c>
      <c r="W1293" t="s">
        <v>27</v>
      </c>
      <c r="X1293" t="s">
        <v>172</v>
      </c>
      <c r="Y1293" t="s">
        <v>7893</v>
      </c>
    </row>
    <row r="1294" spans="1:25" x14ac:dyDescent="0.25">
      <c r="A1294">
        <v>33679</v>
      </c>
      <c r="B1294" t="s">
        <v>7894</v>
      </c>
      <c r="C1294" t="s">
        <v>7895</v>
      </c>
      <c r="D1294">
        <v>4</v>
      </c>
      <c r="E1294" t="s">
        <v>7896</v>
      </c>
      <c r="F1294" t="s">
        <v>2105</v>
      </c>
      <c r="G1294" t="e">
        <f>-steride</f>
        <v>#NAME?</v>
      </c>
      <c r="H1294" t="s">
        <v>1013</v>
      </c>
      <c r="I1294" t="e">
        <f>-steride</f>
        <v>#NAME?</v>
      </c>
      <c r="J1294">
        <v>1989</v>
      </c>
      <c r="K1294">
        <v>1992</v>
      </c>
      <c r="L1294" t="s">
        <v>7897</v>
      </c>
      <c r="M1294" t="s">
        <v>7898</v>
      </c>
      <c r="N1294" t="s">
        <v>1014</v>
      </c>
      <c r="O1294" t="s">
        <v>26</v>
      </c>
      <c r="P1294" t="s">
        <v>31</v>
      </c>
      <c r="Q1294" t="s">
        <v>27</v>
      </c>
      <c r="R1294" t="s">
        <v>28</v>
      </c>
      <c r="S1294" t="s">
        <v>27</v>
      </c>
      <c r="T1294" t="s">
        <v>31</v>
      </c>
      <c r="U1294" t="s">
        <v>27</v>
      </c>
      <c r="V1294" t="s">
        <v>27</v>
      </c>
      <c r="W1294" t="s">
        <v>31</v>
      </c>
      <c r="X1294" t="s">
        <v>47</v>
      </c>
      <c r="Y1294" t="s">
        <v>7899</v>
      </c>
    </row>
    <row r="1295" spans="1:25" x14ac:dyDescent="0.25">
      <c r="A1295">
        <v>419601</v>
      </c>
      <c r="B1295" t="s">
        <v>7900</v>
      </c>
      <c r="C1295" t="s">
        <v>7901</v>
      </c>
      <c r="D1295">
        <v>4</v>
      </c>
      <c r="E1295" t="s">
        <v>7902</v>
      </c>
      <c r="F1295" t="s">
        <v>7903</v>
      </c>
      <c r="G1295" t="e">
        <f>-prazole</f>
        <v>#NAME?</v>
      </c>
      <c r="H1295" t="s">
        <v>63</v>
      </c>
      <c r="I1295" t="e">
        <f>-prazole</f>
        <v>#NAME?</v>
      </c>
      <c r="J1295">
        <v>1986</v>
      </c>
      <c r="K1295">
        <v>1989</v>
      </c>
      <c r="L1295" t="s">
        <v>7904</v>
      </c>
      <c r="M1295" t="s">
        <v>7905</v>
      </c>
      <c r="N1295" t="s">
        <v>7906</v>
      </c>
      <c r="O1295" t="s">
        <v>32</v>
      </c>
      <c r="P1295" t="s">
        <v>31</v>
      </c>
      <c r="Q1295" t="s">
        <v>27</v>
      </c>
      <c r="R1295" t="s">
        <v>33</v>
      </c>
      <c r="S1295" t="s">
        <v>31</v>
      </c>
      <c r="T1295" t="s">
        <v>31</v>
      </c>
      <c r="U1295" t="s">
        <v>27</v>
      </c>
      <c r="V1295" t="s">
        <v>27</v>
      </c>
      <c r="W1295" t="s">
        <v>31</v>
      </c>
      <c r="X1295" t="s">
        <v>580</v>
      </c>
      <c r="Y1295" t="s">
        <v>4112</v>
      </c>
    </row>
    <row r="1296" spans="1:25" x14ac:dyDescent="0.25">
      <c r="A1296">
        <v>51056</v>
      </c>
      <c r="B1296" t="s">
        <v>7907</v>
      </c>
      <c r="C1296" t="s">
        <v>7908</v>
      </c>
      <c r="D1296">
        <v>4</v>
      </c>
      <c r="E1296" t="s">
        <v>7909</v>
      </c>
      <c r="F1296" t="s">
        <v>7910</v>
      </c>
      <c r="J1296">
        <v>1970</v>
      </c>
      <c r="K1296">
        <v>1976</v>
      </c>
      <c r="L1296" t="s">
        <v>7911</v>
      </c>
      <c r="M1296" t="s">
        <v>7912</v>
      </c>
      <c r="N1296" t="s">
        <v>950</v>
      </c>
      <c r="O1296" t="s">
        <v>32</v>
      </c>
      <c r="P1296" t="s">
        <v>31</v>
      </c>
      <c r="Q1296" t="s">
        <v>27</v>
      </c>
      <c r="R1296" t="s">
        <v>28</v>
      </c>
      <c r="S1296" t="s">
        <v>27</v>
      </c>
      <c r="T1296" t="s">
        <v>31</v>
      </c>
      <c r="U1296" t="s">
        <v>27</v>
      </c>
      <c r="V1296" t="s">
        <v>27</v>
      </c>
      <c r="W1296" t="s">
        <v>31</v>
      </c>
      <c r="X1296" t="s">
        <v>580</v>
      </c>
      <c r="Y1296" t="s">
        <v>7913</v>
      </c>
    </row>
    <row r="1297" spans="1:25" x14ac:dyDescent="0.25">
      <c r="A1297">
        <v>399361</v>
      </c>
      <c r="B1297" t="s">
        <v>7914</v>
      </c>
      <c r="C1297" t="s">
        <v>7915</v>
      </c>
      <c r="D1297">
        <v>4</v>
      </c>
      <c r="E1297" t="s">
        <v>7916</v>
      </c>
      <c r="F1297" t="s">
        <v>551</v>
      </c>
      <c r="G1297" t="e">
        <f>-tant</f>
        <v>#NAME?</v>
      </c>
      <c r="H1297" t="s">
        <v>1784</v>
      </c>
      <c r="I1297" t="s">
        <v>1785</v>
      </c>
      <c r="J1297">
        <v>2000</v>
      </c>
      <c r="K1297">
        <v>2003</v>
      </c>
      <c r="L1297" t="s">
        <v>7917</v>
      </c>
      <c r="M1297" t="s">
        <v>7918</v>
      </c>
      <c r="O1297" t="s">
        <v>32</v>
      </c>
      <c r="P1297" t="s">
        <v>27</v>
      </c>
      <c r="Q1297" t="s">
        <v>31</v>
      </c>
      <c r="R1297" t="s">
        <v>28</v>
      </c>
      <c r="S1297" t="s">
        <v>27</v>
      </c>
      <c r="T1297" t="s">
        <v>31</v>
      </c>
      <c r="U1297" t="s">
        <v>27</v>
      </c>
      <c r="V1297" t="s">
        <v>27</v>
      </c>
      <c r="W1297" t="s">
        <v>27</v>
      </c>
      <c r="X1297" t="s">
        <v>47</v>
      </c>
      <c r="Y1297" t="s">
        <v>7919</v>
      </c>
    </row>
    <row r="1298" spans="1:25" x14ac:dyDescent="0.25">
      <c r="A1298">
        <v>13329</v>
      </c>
      <c r="B1298" t="s">
        <v>7920</v>
      </c>
      <c r="C1298" t="s">
        <v>7921</v>
      </c>
      <c r="D1298">
        <v>4</v>
      </c>
      <c r="F1298" t="s">
        <v>1096</v>
      </c>
      <c r="K1298">
        <v>2002</v>
      </c>
      <c r="L1298" t="s">
        <v>7922</v>
      </c>
      <c r="M1298" t="s">
        <v>7923</v>
      </c>
      <c r="N1298" t="s">
        <v>619</v>
      </c>
      <c r="O1298" t="s">
        <v>32</v>
      </c>
      <c r="P1298" t="s">
        <v>31</v>
      </c>
      <c r="Q1298" t="s">
        <v>27</v>
      </c>
      <c r="R1298" t="s">
        <v>35</v>
      </c>
      <c r="S1298" t="s">
        <v>27</v>
      </c>
      <c r="T1298" t="s">
        <v>27</v>
      </c>
      <c r="U1298" t="s">
        <v>27</v>
      </c>
      <c r="V1298" t="s">
        <v>31</v>
      </c>
      <c r="W1298" t="s">
        <v>27</v>
      </c>
      <c r="X1298" t="s">
        <v>47</v>
      </c>
      <c r="Y1298" t="s">
        <v>7924</v>
      </c>
    </row>
    <row r="1299" spans="1:25" x14ac:dyDescent="0.25">
      <c r="A1299">
        <v>78303</v>
      </c>
      <c r="B1299" t="s">
        <v>7925</v>
      </c>
      <c r="C1299" t="s">
        <v>7926</v>
      </c>
      <c r="D1299">
        <v>4</v>
      </c>
      <c r="E1299" t="s">
        <v>7927</v>
      </c>
      <c r="F1299" t="s">
        <v>7928</v>
      </c>
      <c r="G1299" t="e">
        <f>-tidine</f>
        <v>#NAME?</v>
      </c>
      <c r="H1299" t="s">
        <v>270</v>
      </c>
      <c r="I1299" t="e">
        <f>-tidine</f>
        <v>#NAME?</v>
      </c>
      <c r="J1299">
        <v>1984</v>
      </c>
      <c r="K1299">
        <v>1986</v>
      </c>
      <c r="L1299" t="s">
        <v>7929</v>
      </c>
      <c r="M1299" t="s">
        <v>7930</v>
      </c>
      <c r="N1299" t="s">
        <v>271</v>
      </c>
      <c r="O1299" t="s">
        <v>26</v>
      </c>
      <c r="P1299" t="s">
        <v>27</v>
      </c>
      <c r="Q1299" t="s">
        <v>27</v>
      </c>
      <c r="R1299" t="s">
        <v>35</v>
      </c>
      <c r="S1299" t="s">
        <v>27</v>
      </c>
      <c r="T1299" t="s">
        <v>31</v>
      </c>
      <c r="U1299" t="s">
        <v>31</v>
      </c>
      <c r="V1299" t="s">
        <v>27</v>
      </c>
      <c r="W1299" t="s">
        <v>27</v>
      </c>
      <c r="X1299" t="s">
        <v>580</v>
      </c>
      <c r="Y1299" t="s">
        <v>7931</v>
      </c>
    </row>
    <row r="1300" spans="1:25" x14ac:dyDescent="0.25">
      <c r="A1300">
        <v>5638</v>
      </c>
      <c r="B1300" t="s">
        <v>7932</v>
      </c>
      <c r="C1300" t="s">
        <v>7933</v>
      </c>
      <c r="D1300">
        <v>4</v>
      </c>
      <c r="E1300" t="s">
        <v>7934</v>
      </c>
      <c r="F1300" t="s">
        <v>7935</v>
      </c>
      <c r="G1300" t="e">
        <f>-ilide</f>
        <v>#NAME?</v>
      </c>
      <c r="H1300" t="s">
        <v>1448</v>
      </c>
      <c r="I1300" t="e">
        <f>-ilide</f>
        <v>#NAME?</v>
      </c>
      <c r="J1300">
        <v>1993</v>
      </c>
      <c r="K1300">
        <v>1999</v>
      </c>
      <c r="L1300" t="s">
        <v>7936</v>
      </c>
      <c r="M1300" t="s">
        <v>7937</v>
      </c>
      <c r="N1300" t="s">
        <v>72</v>
      </c>
      <c r="O1300" t="s">
        <v>32</v>
      </c>
      <c r="P1300" t="s">
        <v>31</v>
      </c>
      <c r="Q1300" t="s">
        <v>27</v>
      </c>
      <c r="R1300" t="s">
        <v>35</v>
      </c>
      <c r="S1300" t="s">
        <v>27</v>
      </c>
      <c r="T1300" t="s">
        <v>31</v>
      </c>
      <c r="U1300" t="s">
        <v>27</v>
      </c>
      <c r="V1300" t="s">
        <v>27</v>
      </c>
      <c r="W1300" t="s">
        <v>31</v>
      </c>
      <c r="X1300" t="s">
        <v>47</v>
      </c>
      <c r="Y1300" t="s">
        <v>7938</v>
      </c>
    </row>
    <row r="1301" spans="1:25" x14ac:dyDescent="0.25">
      <c r="A1301">
        <v>674796</v>
      </c>
      <c r="B1301" t="s">
        <v>7939</v>
      </c>
      <c r="C1301" t="s">
        <v>7940</v>
      </c>
      <c r="D1301">
        <v>4</v>
      </c>
      <c r="E1301" t="s">
        <v>7941</v>
      </c>
      <c r="F1301" t="s">
        <v>7942</v>
      </c>
      <c r="G1301" t="e">
        <f>-onide</f>
        <v>#NAME?</v>
      </c>
      <c r="H1301" t="s">
        <v>77</v>
      </c>
      <c r="I1301" t="e">
        <f>-onide</f>
        <v>#NAME?</v>
      </c>
      <c r="J1301">
        <v>1973</v>
      </c>
      <c r="K1301">
        <v>1974</v>
      </c>
      <c r="L1301" t="s">
        <v>7943</v>
      </c>
      <c r="M1301" t="s">
        <v>7944</v>
      </c>
      <c r="N1301" t="s">
        <v>2264</v>
      </c>
      <c r="O1301" t="s">
        <v>26</v>
      </c>
      <c r="P1301" t="s">
        <v>31</v>
      </c>
      <c r="Q1301" t="s">
        <v>27</v>
      </c>
      <c r="R1301" t="s">
        <v>28</v>
      </c>
      <c r="S1301" t="s">
        <v>31</v>
      </c>
      <c r="T1301" t="s">
        <v>27</v>
      </c>
      <c r="U1301" t="s">
        <v>27</v>
      </c>
      <c r="V1301" t="s">
        <v>31</v>
      </c>
      <c r="W1301" t="s">
        <v>27</v>
      </c>
      <c r="X1301" t="s">
        <v>47</v>
      </c>
      <c r="Y1301" t="s">
        <v>7945</v>
      </c>
    </row>
    <row r="1302" spans="1:25" x14ac:dyDescent="0.25">
      <c r="A1302">
        <v>142808</v>
      </c>
      <c r="B1302" t="s">
        <v>7946</v>
      </c>
      <c r="C1302" t="s">
        <v>7947</v>
      </c>
      <c r="D1302">
        <v>4</v>
      </c>
      <c r="E1302" t="s">
        <v>7948</v>
      </c>
      <c r="F1302" t="s">
        <v>7949</v>
      </c>
      <c r="G1302" t="s">
        <v>163</v>
      </c>
      <c r="H1302" t="s">
        <v>164</v>
      </c>
      <c r="I1302" t="s">
        <v>163</v>
      </c>
      <c r="J1302">
        <v>1962</v>
      </c>
      <c r="K1302">
        <v>1963</v>
      </c>
      <c r="L1302" t="s">
        <v>7950</v>
      </c>
      <c r="M1302" t="s">
        <v>7951</v>
      </c>
      <c r="N1302" t="s">
        <v>167</v>
      </c>
      <c r="O1302" t="s">
        <v>26</v>
      </c>
      <c r="P1302" t="s">
        <v>27</v>
      </c>
      <c r="Q1302" t="s">
        <v>27</v>
      </c>
      <c r="R1302" t="s">
        <v>28</v>
      </c>
      <c r="S1302" t="s">
        <v>27</v>
      </c>
      <c r="T1302" t="s">
        <v>27</v>
      </c>
      <c r="U1302" t="s">
        <v>31</v>
      </c>
      <c r="V1302" t="s">
        <v>27</v>
      </c>
      <c r="W1302" t="s">
        <v>27</v>
      </c>
      <c r="X1302" t="s">
        <v>47</v>
      </c>
      <c r="Y1302" t="s">
        <v>7952</v>
      </c>
    </row>
    <row r="1303" spans="1:25" x14ac:dyDescent="0.25">
      <c r="A1303">
        <v>1449169</v>
      </c>
      <c r="B1303" t="s">
        <v>7953</v>
      </c>
      <c r="C1303" t="s">
        <v>7954</v>
      </c>
      <c r="D1303">
        <v>4</v>
      </c>
      <c r="E1303" t="s">
        <v>7955</v>
      </c>
      <c r="F1303" t="s">
        <v>2551</v>
      </c>
      <c r="G1303" t="s">
        <v>2579</v>
      </c>
      <c r="H1303" t="s">
        <v>984</v>
      </c>
      <c r="I1303" t="s">
        <v>2579</v>
      </c>
      <c r="J1303">
        <v>1976</v>
      </c>
      <c r="K1303">
        <v>1985</v>
      </c>
      <c r="L1303" t="s">
        <v>7956</v>
      </c>
      <c r="M1303" t="s">
        <v>7957</v>
      </c>
      <c r="N1303" t="s">
        <v>326</v>
      </c>
      <c r="O1303" t="s">
        <v>26</v>
      </c>
      <c r="P1303" t="s">
        <v>27</v>
      </c>
      <c r="Q1303" t="s">
        <v>27</v>
      </c>
      <c r="R1303" t="s">
        <v>33</v>
      </c>
      <c r="S1303" t="s">
        <v>27</v>
      </c>
      <c r="T1303" t="s">
        <v>31</v>
      </c>
      <c r="U1303" t="s">
        <v>27</v>
      </c>
      <c r="V1303" t="s">
        <v>27</v>
      </c>
      <c r="W1303" t="s">
        <v>27</v>
      </c>
      <c r="X1303" t="s">
        <v>47</v>
      </c>
      <c r="Y1303" t="s">
        <v>7958</v>
      </c>
    </row>
    <row r="1304" spans="1:25" x14ac:dyDescent="0.25">
      <c r="A1304">
        <v>281549</v>
      </c>
      <c r="B1304" t="s">
        <v>7959</v>
      </c>
      <c r="C1304" t="s">
        <v>7960</v>
      </c>
      <c r="D1304">
        <v>4</v>
      </c>
      <c r="E1304" t="s">
        <v>7961</v>
      </c>
      <c r="F1304" t="s">
        <v>5862</v>
      </c>
      <c r="J1304">
        <v>2002</v>
      </c>
      <c r="K1304">
        <v>2002</v>
      </c>
      <c r="L1304" t="s">
        <v>7962</v>
      </c>
      <c r="M1304" t="s">
        <v>7963</v>
      </c>
      <c r="O1304" t="s">
        <v>32</v>
      </c>
      <c r="P1304" t="s">
        <v>31</v>
      </c>
      <c r="Q1304" t="s">
        <v>31</v>
      </c>
      <c r="R1304" t="s">
        <v>35</v>
      </c>
      <c r="S1304" t="s">
        <v>27</v>
      </c>
      <c r="T1304" t="s">
        <v>31</v>
      </c>
      <c r="U1304" t="s">
        <v>27</v>
      </c>
      <c r="V1304" t="s">
        <v>27</v>
      </c>
      <c r="W1304" t="s">
        <v>27</v>
      </c>
      <c r="X1304" t="s">
        <v>47</v>
      </c>
      <c r="Y1304" t="s">
        <v>7964</v>
      </c>
    </row>
    <row r="1305" spans="1:25" x14ac:dyDescent="0.25">
      <c r="A1305">
        <v>675377</v>
      </c>
      <c r="B1305" t="s">
        <v>7965</v>
      </c>
      <c r="C1305" t="s">
        <v>7966</v>
      </c>
      <c r="D1305">
        <v>4</v>
      </c>
      <c r="E1305" t="s">
        <v>7967</v>
      </c>
      <c r="F1305" t="s">
        <v>7968</v>
      </c>
      <c r="G1305" t="e">
        <f>-ermin</f>
        <v>#NAME?</v>
      </c>
      <c r="H1305" t="s">
        <v>7969</v>
      </c>
      <c r="I1305" t="s">
        <v>7970</v>
      </c>
      <c r="J1305">
        <v>1995</v>
      </c>
      <c r="K1305">
        <v>1997</v>
      </c>
      <c r="L1305" t="s">
        <v>7971</v>
      </c>
      <c r="M1305" t="s">
        <v>7972</v>
      </c>
      <c r="N1305" t="s">
        <v>7973</v>
      </c>
      <c r="O1305" t="s">
        <v>40</v>
      </c>
      <c r="P1305" t="s">
        <v>27</v>
      </c>
      <c r="Q1305" t="s">
        <v>27</v>
      </c>
      <c r="R1305" t="s">
        <v>28</v>
      </c>
      <c r="S1305" t="s">
        <v>27</v>
      </c>
      <c r="T1305" t="s">
        <v>27</v>
      </c>
      <c r="U1305" t="s">
        <v>31</v>
      </c>
      <c r="V1305" t="s">
        <v>31</v>
      </c>
      <c r="W1305" t="s">
        <v>31</v>
      </c>
      <c r="X1305" t="s">
        <v>47</v>
      </c>
    </row>
    <row r="1306" spans="1:25" x14ac:dyDescent="0.25">
      <c r="A1306">
        <v>675431</v>
      </c>
      <c r="B1306" t="s">
        <v>7974</v>
      </c>
      <c r="C1306" t="s">
        <v>7975</v>
      </c>
      <c r="D1306">
        <v>4</v>
      </c>
      <c r="E1306" t="s">
        <v>7976</v>
      </c>
      <c r="F1306" t="s">
        <v>7977</v>
      </c>
      <c r="G1306" t="e">
        <f>-ase</f>
        <v>#NAME?</v>
      </c>
      <c r="H1306" t="s">
        <v>838</v>
      </c>
      <c r="I1306" t="s">
        <v>839</v>
      </c>
      <c r="J1306">
        <v>1989</v>
      </c>
      <c r="K1306">
        <v>1996</v>
      </c>
      <c r="L1306" t="s">
        <v>7978</v>
      </c>
      <c r="M1306" t="s">
        <v>7979</v>
      </c>
      <c r="N1306" t="s">
        <v>5187</v>
      </c>
      <c r="O1306" t="s">
        <v>621</v>
      </c>
      <c r="P1306" t="s">
        <v>27</v>
      </c>
      <c r="Q1306" t="s">
        <v>27</v>
      </c>
      <c r="R1306" t="s">
        <v>28</v>
      </c>
      <c r="S1306" t="s">
        <v>27</v>
      </c>
      <c r="T1306" t="s">
        <v>27</v>
      </c>
      <c r="U1306" t="s">
        <v>31</v>
      </c>
      <c r="V1306" t="s">
        <v>27</v>
      </c>
      <c r="W1306" t="s">
        <v>27</v>
      </c>
      <c r="X1306" t="s">
        <v>47</v>
      </c>
    </row>
    <row r="1307" spans="1:25" x14ac:dyDescent="0.25">
      <c r="A1307">
        <v>675474</v>
      </c>
      <c r="B1307" t="s">
        <v>7980</v>
      </c>
      <c r="C1307" t="s">
        <v>7981</v>
      </c>
      <c r="D1307">
        <v>4</v>
      </c>
      <c r="E1307" t="s">
        <v>7982</v>
      </c>
      <c r="F1307" t="s">
        <v>319</v>
      </c>
      <c r="G1307" t="s">
        <v>833</v>
      </c>
      <c r="H1307" t="s">
        <v>834</v>
      </c>
      <c r="I1307" t="s">
        <v>833</v>
      </c>
      <c r="J1307">
        <v>1999</v>
      </c>
      <c r="K1307">
        <v>2003</v>
      </c>
      <c r="L1307" t="s">
        <v>7983</v>
      </c>
      <c r="M1307" t="s">
        <v>7984</v>
      </c>
      <c r="O1307" t="s">
        <v>37</v>
      </c>
      <c r="P1307" t="s">
        <v>27</v>
      </c>
      <c r="Q1307" t="s">
        <v>27</v>
      </c>
      <c r="R1307" t="s">
        <v>28</v>
      </c>
      <c r="S1307" t="s">
        <v>27</v>
      </c>
      <c r="T1307" t="s">
        <v>27</v>
      </c>
      <c r="U1307" t="s">
        <v>31</v>
      </c>
      <c r="V1307" t="s">
        <v>27</v>
      </c>
      <c r="W1307" t="s">
        <v>27</v>
      </c>
      <c r="X1307" t="s">
        <v>47</v>
      </c>
    </row>
    <row r="1308" spans="1:25" x14ac:dyDescent="0.25">
      <c r="A1308">
        <v>675784</v>
      </c>
      <c r="B1308" t="s">
        <v>7985</v>
      </c>
      <c r="C1308" t="s">
        <v>7986</v>
      </c>
      <c r="D1308">
        <v>4</v>
      </c>
      <c r="E1308" t="s">
        <v>7987</v>
      </c>
      <c r="F1308" t="s">
        <v>225</v>
      </c>
      <c r="G1308" t="e">
        <f>-mab</f>
        <v>#NAME?</v>
      </c>
      <c r="H1308" t="s">
        <v>98</v>
      </c>
      <c r="I1308" t="e">
        <f>-mab</f>
        <v>#NAME?</v>
      </c>
      <c r="J1308">
        <v>2004</v>
      </c>
      <c r="K1308">
        <v>2009</v>
      </c>
      <c r="L1308" t="s">
        <v>7988</v>
      </c>
      <c r="M1308" t="s">
        <v>7989</v>
      </c>
      <c r="O1308" t="s">
        <v>99</v>
      </c>
      <c r="P1308" t="s">
        <v>27</v>
      </c>
      <c r="Q1308" t="s">
        <v>27</v>
      </c>
      <c r="R1308" t="s">
        <v>28</v>
      </c>
      <c r="S1308" t="s">
        <v>27</v>
      </c>
      <c r="T1308" t="s">
        <v>27</v>
      </c>
      <c r="U1308" t="s">
        <v>31</v>
      </c>
      <c r="V1308" t="s">
        <v>27</v>
      </c>
      <c r="W1308" t="s">
        <v>31</v>
      </c>
      <c r="X1308" t="s">
        <v>172</v>
      </c>
    </row>
    <row r="1309" spans="1:25" x14ac:dyDescent="0.25">
      <c r="A1309">
        <v>12506</v>
      </c>
      <c r="B1309" t="s">
        <v>7990</v>
      </c>
      <c r="C1309" t="s">
        <v>7991</v>
      </c>
      <c r="D1309">
        <v>4</v>
      </c>
      <c r="F1309" t="s">
        <v>7992</v>
      </c>
      <c r="G1309" t="e">
        <f>-mycin</f>
        <v>#NAME?</v>
      </c>
      <c r="H1309" t="s">
        <v>25</v>
      </c>
      <c r="I1309" t="e">
        <f>-mycin</f>
        <v>#NAME?</v>
      </c>
      <c r="K1309">
        <v>1964</v>
      </c>
      <c r="L1309" t="s">
        <v>7993</v>
      </c>
      <c r="M1309" t="s">
        <v>7994</v>
      </c>
      <c r="N1309" t="s">
        <v>84</v>
      </c>
      <c r="O1309" t="s">
        <v>26</v>
      </c>
      <c r="P1309" t="s">
        <v>27</v>
      </c>
      <c r="Q1309" t="s">
        <v>27</v>
      </c>
      <c r="R1309" t="s">
        <v>28</v>
      </c>
      <c r="S1309" t="s">
        <v>27</v>
      </c>
      <c r="T1309" t="s">
        <v>31</v>
      </c>
      <c r="U1309" t="s">
        <v>31</v>
      </c>
      <c r="V1309" t="s">
        <v>31</v>
      </c>
      <c r="W1309" t="s">
        <v>27</v>
      </c>
      <c r="X1309" t="s">
        <v>47</v>
      </c>
      <c r="Y1309" t="s">
        <v>7995</v>
      </c>
    </row>
    <row r="1310" spans="1:25" x14ac:dyDescent="0.25">
      <c r="A1310">
        <v>675470</v>
      </c>
      <c r="B1310" t="s">
        <v>7996</v>
      </c>
      <c r="C1310" t="s">
        <v>7997</v>
      </c>
      <c r="D1310">
        <v>4</v>
      </c>
      <c r="F1310" t="s">
        <v>7998</v>
      </c>
      <c r="K1310">
        <v>1998</v>
      </c>
      <c r="L1310" t="s">
        <v>1466</v>
      </c>
      <c r="M1310" t="s">
        <v>1467</v>
      </c>
      <c r="O1310" t="s">
        <v>37</v>
      </c>
      <c r="P1310" t="s">
        <v>27</v>
      </c>
      <c r="Q1310" t="s">
        <v>27</v>
      </c>
      <c r="R1310" t="s">
        <v>28</v>
      </c>
      <c r="S1310" t="s">
        <v>27</v>
      </c>
      <c r="T1310" t="s">
        <v>27</v>
      </c>
      <c r="U1310" t="s">
        <v>31</v>
      </c>
      <c r="V1310" t="s">
        <v>27</v>
      </c>
      <c r="W1310" t="s">
        <v>27</v>
      </c>
      <c r="X1310" t="s">
        <v>47</v>
      </c>
    </row>
    <row r="1311" spans="1:25" x14ac:dyDescent="0.25">
      <c r="A1311">
        <v>675488</v>
      </c>
      <c r="B1311" t="s">
        <v>7999</v>
      </c>
      <c r="C1311" t="s">
        <v>8000</v>
      </c>
      <c r="D1311">
        <v>4</v>
      </c>
      <c r="E1311" t="s">
        <v>8001</v>
      </c>
      <c r="F1311" t="s">
        <v>8002</v>
      </c>
      <c r="G1311" t="e">
        <f>-mab</f>
        <v>#NAME?</v>
      </c>
      <c r="H1311" t="s">
        <v>98</v>
      </c>
      <c r="I1311" t="e">
        <f>-mab</f>
        <v>#NAME?</v>
      </c>
      <c r="K1311">
        <v>2004</v>
      </c>
      <c r="L1311" t="s">
        <v>8003</v>
      </c>
      <c r="M1311" t="s">
        <v>8004</v>
      </c>
      <c r="O1311" t="s">
        <v>99</v>
      </c>
      <c r="P1311" t="s">
        <v>27</v>
      </c>
      <c r="Q1311" t="s">
        <v>27</v>
      </c>
      <c r="R1311" t="s">
        <v>28</v>
      </c>
      <c r="S1311" t="s">
        <v>27</v>
      </c>
      <c r="T1311" t="s">
        <v>27</v>
      </c>
      <c r="U1311" t="s">
        <v>31</v>
      </c>
      <c r="V1311" t="s">
        <v>27</v>
      </c>
      <c r="W1311" t="s">
        <v>31</v>
      </c>
      <c r="X1311" t="s">
        <v>47</v>
      </c>
    </row>
    <row r="1312" spans="1:25" x14ac:dyDescent="0.25">
      <c r="A1312">
        <v>675775</v>
      </c>
      <c r="B1312" t="s">
        <v>8005</v>
      </c>
      <c r="C1312" t="s">
        <v>8006</v>
      </c>
      <c r="D1312">
        <v>4</v>
      </c>
      <c r="E1312" t="s">
        <v>8007</v>
      </c>
      <c r="G1312" t="e">
        <f>-ase</f>
        <v>#NAME?</v>
      </c>
      <c r="H1312" t="s">
        <v>620</v>
      </c>
      <c r="I1312" t="e">
        <f>-ase</f>
        <v>#NAME?</v>
      </c>
      <c r="J1312">
        <v>2004</v>
      </c>
      <c r="K1312">
        <v>2006</v>
      </c>
      <c r="L1312" t="s">
        <v>8008</v>
      </c>
      <c r="M1312" t="s">
        <v>8009</v>
      </c>
      <c r="O1312" t="s">
        <v>621</v>
      </c>
      <c r="P1312" t="s">
        <v>27</v>
      </c>
      <c r="Q1312" t="s">
        <v>27</v>
      </c>
      <c r="R1312" t="s">
        <v>28</v>
      </c>
      <c r="S1312" t="s">
        <v>27</v>
      </c>
      <c r="T1312" t="s">
        <v>27</v>
      </c>
      <c r="U1312" t="s">
        <v>31</v>
      </c>
      <c r="V1312" t="s">
        <v>27</v>
      </c>
      <c r="W1312" t="s">
        <v>31</v>
      </c>
      <c r="X1312" t="s">
        <v>172</v>
      </c>
    </row>
    <row r="1313" spans="1:25" x14ac:dyDescent="0.25">
      <c r="A1313">
        <v>112090</v>
      </c>
      <c r="B1313" t="s">
        <v>8010</v>
      </c>
      <c r="C1313" t="s">
        <v>8011</v>
      </c>
      <c r="D1313">
        <v>4</v>
      </c>
      <c r="E1313" t="s">
        <v>8012</v>
      </c>
      <c r="F1313" t="s">
        <v>8013</v>
      </c>
      <c r="J1313">
        <v>2008</v>
      </c>
      <c r="K1313">
        <v>1999</v>
      </c>
      <c r="L1313" t="s">
        <v>8014</v>
      </c>
      <c r="M1313" t="s">
        <v>8015</v>
      </c>
      <c r="O1313" t="s">
        <v>32</v>
      </c>
      <c r="P1313" t="s">
        <v>31</v>
      </c>
      <c r="Q1313" t="s">
        <v>27</v>
      </c>
      <c r="R1313" t="s">
        <v>35</v>
      </c>
      <c r="S1313" t="s">
        <v>27</v>
      </c>
      <c r="T1313" t="s">
        <v>31</v>
      </c>
      <c r="U1313" t="s">
        <v>27</v>
      </c>
      <c r="V1313" t="s">
        <v>27</v>
      </c>
      <c r="W1313" t="s">
        <v>31</v>
      </c>
      <c r="X1313" t="s">
        <v>47</v>
      </c>
      <c r="Y1313" t="s">
        <v>8016</v>
      </c>
    </row>
    <row r="1314" spans="1:25" x14ac:dyDescent="0.25">
      <c r="A1314">
        <v>13618</v>
      </c>
      <c r="B1314" t="s">
        <v>8017</v>
      </c>
      <c r="C1314" t="s">
        <v>8018</v>
      </c>
      <c r="D1314">
        <v>4</v>
      </c>
      <c r="F1314" t="s">
        <v>8019</v>
      </c>
      <c r="L1314" t="s">
        <v>8020</v>
      </c>
      <c r="M1314" t="s">
        <v>8021</v>
      </c>
      <c r="N1314" t="s">
        <v>8022</v>
      </c>
      <c r="O1314" t="s">
        <v>32</v>
      </c>
      <c r="P1314" t="s">
        <v>31</v>
      </c>
      <c r="Q1314" t="s">
        <v>27</v>
      </c>
      <c r="R1314" t="s">
        <v>35</v>
      </c>
      <c r="S1314" t="s">
        <v>27</v>
      </c>
      <c r="T1314" t="s">
        <v>27</v>
      </c>
      <c r="U1314" t="s">
        <v>31</v>
      </c>
      <c r="V1314" t="s">
        <v>31</v>
      </c>
      <c r="W1314" t="s">
        <v>27</v>
      </c>
      <c r="X1314" t="s">
        <v>580</v>
      </c>
      <c r="Y1314" t="s">
        <v>8023</v>
      </c>
    </row>
    <row r="1315" spans="1:25" x14ac:dyDescent="0.25">
      <c r="A1315">
        <v>96021</v>
      </c>
      <c r="B1315" t="s">
        <v>8024</v>
      </c>
      <c r="C1315" t="s">
        <v>8025</v>
      </c>
      <c r="D1315">
        <v>4</v>
      </c>
      <c r="F1315" t="s">
        <v>8026</v>
      </c>
      <c r="G1315" t="e">
        <f>-giline</f>
        <v>#NAME?</v>
      </c>
      <c r="H1315" t="s">
        <v>5881</v>
      </c>
      <c r="I1315" t="e">
        <f>-giline</f>
        <v>#NAME?</v>
      </c>
      <c r="J1315">
        <v>1992</v>
      </c>
      <c r="K1315">
        <v>1989</v>
      </c>
      <c r="L1315" t="s">
        <v>8027</v>
      </c>
      <c r="M1315" t="s">
        <v>8028</v>
      </c>
      <c r="N1315" t="s">
        <v>8029</v>
      </c>
      <c r="O1315" t="s">
        <v>32</v>
      </c>
      <c r="P1315" t="s">
        <v>31</v>
      </c>
      <c r="Q1315" t="s">
        <v>27</v>
      </c>
      <c r="R1315" t="s">
        <v>28</v>
      </c>
      <c r="S1315" t="s">
        <v>27</v>
      </c>
      <c r="T1315" t="s">
        <v>31</v>
      </c>
      <c r="U1315" t="s">
        <v>27</v>
      </c>
      <c r="V1315" t="s">
        <v>31</v>
      </c>
      <c r="W1315" t="s">
        <v>31</v>
      </c>
      <c r="X1315" t="s">
        <v>47</v>
      </c>
      <c r="Y1315" t="s">
        <v>8030</v>
      </c>
    </row>
    <row r="1316" spans="1:25" x14ac:dyDescent="0.25">
      <c r="A1316">
        <v>17169</v>
      </c>
      <c r="B1316" t="s">
        <v>8031</v>
      </c>
      <c r="C1316" t="s">
        <v>8032</v>
      </c>
      <c r="D1316">
        <v>4</v>
      </c>
      <c r="E1316" t="s">
        <v>8033</v>
      </c>
      <c r="F1316" t="s">
        <v>691</v>
      </c>
      <c r="G1316" t="e">
        <f>-vir</f>
        <v>#NAME?</v>
      </c>
      <c r="H1316" t="s">
        <v>1554</v>
      </c>
      <c r="I1316" t="s">
        <v>1555</v>
      </c>
      <c r="J1316">
        <v>1994</v>
      </c>
      <c r="K1316">
        <v>1995</v>
      </c>
      <c r="L1316" t="s">
        <v>8034</v>
      </c>
      <c r="M1316" t="s">
        <v>8035</v>
      </c>
      <c r="N1316" t="s">
        <v>61</v>
      </c>
      <c r="O1316" t="s">
        <v>32</v>
      </c>
      <c r="P1316" t="s">
        <v>27</v>
      </c>
      <c r="Q1316" t="s">
        <v>27</v>
      </c>
      <c r="R1316" t="s">
        <v>28</v>
      </c>
      <c r="S1316" t="s">
        <v>27</v>
      </c>
      <c r="T1316" t="s">
        <v>31</v>
      </c>
      <c r="U1316" t="s">
        <v>27</v>
      </c>
      <c r="V1316" t="s">
        <v>27</v>
      </c>
      <c r="W1316" t="s">
        <v>31</v>
      </c>
      <c r="X1316" t="s">
        <v>47</v>
      </c>
      <c r="Y1316" t="s">
        <v>8036</v>
      </c>
    </row>
    <row r="1317" spans="1:25" x14ac:dyDescent="0.25">
      <c r="A1317">
        <v>674559</v>
      </c>
      <c r="B1317" t="s">
        <v>8037</v>
      </c>
      <c r="C1317" t="s">
        <v>8038</v>
      </c>
      <c r="D1317">
        <v>4</v>
      </c>
      <c r="F1317" t="s">
        <v>767</v>
      </c>
      <c r="J1317">
        <v>1999</v>
      </c>
      <c r="K1317">
        <v>1992</v>
      </c>
      <c r="L1317" t="s">
        <v>8039</v>
      </c>
      <c r="M1317" t="s">
        <v>8040</v>
      </c>
      <c r="O1317" t="s">
        <v>32</v>
      </c>
      <c r="P1317" t="s">
        <v>27</v>
      </c>
      <c r="Q1317" t="s">
        <v>27</v>
      </c>
      <c r="R1317" t="s">
        <v>33</v>
      </c>
      <c r="S1317" t="s">
        <v>27</v>
      </c>
      <c r="T1317" t="s">
        <v>27</v>
      </c>
      <c r="U1317" t="s">
        <v>27</v>
      </c>
      <c r="V1317" t="s">
        <v>31</v>
      </c>
      <c r="W1317" t="s">
        <v>27</v>
      </c>
      <c r="X1317" t="s">
        <v>580</v>
      </c>
      <c r="Y1317" t="s">
        <v>8041</v>
      </c>
    </row>
    <row r="1318" spans="1:25" x14ac:dyDescent="0.25">
      <c r="A1318">
        <v>47138</v>
      </c>
      <c r="B1318" t="s">
        <v>8042</v>
      </c>
      <c r="C1318" t="s">
        <v>8043</v>
      </c>
      <c r="D1318">
        <v>4</v>
      </c>
      <c r="E1318" t="s">
        <v>8044</v>
      </c>
      <c r="F1318" t="s">
        <v>1948</v>
      </c>
      <c r="J1318">
        <v>1969</v>
      </c>
      <c r="K1318">
        <v>1991</v>
      </c>
      <c r="L1318" t="s">
        <v>8045</v>
      </c>
      <c r="M1318" t="s">
        <v>8046</v>
      </c>
      <c r="N1318" t="s">
        <v>1685</v>
      </c>
      <c r="O1318" t="s">
        <v>32</v>
      </c>
      <c r="P1318" t="s">
        <v>31</v>
      </c>
      <c r="Q1318" t="s">
        <v>27</v>
      </c>
      <c r="R1318" t="s">
        <v>28</v>
      </c>
      <c r="S1318" t="s">
        <v>27</v>
      </c>
      <c r="T1318" t="s">
        <v>31</v>
      </c>
      <c r="U1318" t="s">
        <v>31</v>
      </c>
      <c r="V1318" t="s">
        <v>27</v>
      </c>
      <c r="W1318" t="s">
        <v>27</v>
      </c>
      <c r="X1318" t="s">
        <v>172</v>
      </c>
      <c r="Y1318" t="s">
        <v>8047</v>
      </c>
    </row>
    <row r="1319" spans="1:25" x14ac:dyDescent="0.25">
      <c r="A1319">
        <v>626453</v>
      </c>
      <c r="B1319" t="s">
        <v>8048</v>
      </c>
      <c r="C1319" t="s">
        <v>8049</v>
      </c>
      <c r="D1319">
        <v>4</v>
      </c>
      <c r="E1319" t="s">
        <v>8050</v>
      </c>
      <c r="F1319" t="s">
        <v>197</v>
      </c>
      <c r="G1319" t="e">
        <f>-renone</f>
        <v>#NAME?</v>
      </c>
      <c r="H1319" t="s">
        <v>3019</v>
      </c>
      <c r="I1319" t="e">
        <f>-renone</f>
        <v>#NAME?</v>
      </c>
      <c r="J1319">
        <v>1997</v>
      </c>
      <c r="K1319">
        <v>2002</v>
      </c>
      <c r="L1319" t="s">
        <v>8051</v>
      </c>
      <c r="M1319" t="s">
        <v>8052</v>
      </c>
      <c r="N1319" t="s">
        <v>8053</v>
      </c>
      <c r="O1319" t="s">
        <v>26</v>
      </c>
      <c r="P1319" t="s">
        <v>31</v>
      </c>
      <c r="Q1319" t="s">
        <v>27</v>
      </c>
      <c r="R1319" t="s">
        <v>28</v>
      </c>
      <c r="S1319" t="s">
        <v>27</v>
      </c>
      <c r="T1319" t="s">
        <v>31</v>
      </c>
      <c r="U1319" t="s">
        <v>27</v>
      </c>
      <c r="V1319" t="s">
        <v>27</v>
      </c>
      <c r="W1319" t="s">
        <v>31</v>
      </c>
      <c r="X1319" t="s">
        <v>47</v>
      </c>
      <c r="Y1319" t="s">
        <v>8054</v>
      </c>
    </row>
    <row r="1320" spans="1:25" x14ac:dyDescent="0.25">
      <c r="A1320">
        <v>674293</v>
      </c>
      <c r="B1320" t="s">
        <v>8055</v>
      </c>
      <c r="C1320" t="s">
        <v>8056</v>
      </c>
      <c r="D1320">
        <v>4</v>
      </c>
      <c r="F1320" t="s">
        <v>266</v>
      </c>
      <c r="J1320">
        <v>1962</v>
      </c>
      <c r="K1320">
        <v>1982</v>
      </c>
      <c r="L1320" t="s">
        <v>8057</v>
      </c>
      <c r="M1320" t="s">
        <v>8058</v>
      </c>
      <c r="N1320" t="s">
        <v>895</v>
      </c>
      <c r="O1320" t="s">
        <v>26</v>
      </c>
      <c r="P1320" t="s">
        <v>31</v>
      </c>
      <c r="Q1320" t="s">
        <v>27</v>
      </c>
      <c r="R1320" t="s">
        <v>28</v>
      </c>
      <c r="S1320" t="s">
        <v>31</v>
      </c>
      <c r="T1320" t="s">
        <v>31</v>
      </c>
      <c r="U1320" t="s">
        <v>27</v>
      </c>
      <c r="V1320" t="s">
        <v>27</v>
      </c>
      <c r="W1320" t="s">
        <v>27</v>
      </c>
      <c r="X1320" t="s">
        <v>172</v>
      </c>
      <c r="Y1320" t="s">
        <v>8059</v>
      </c>
    </row>
    <row r="1321" spans="1:25" x14ac:dyDescent="0.25">
      <c r="A1321">
        <v>675564</v>
      </c>
      <c r="B1321" t="s">
        <v>8060</v>
      </c>
      <c r="C1321" t="s">
        <v>8061</v>
      </c>
      <c r="D1321">
        <v>4</v>
      </c>
      <c r="F1321" t="s">
        <v>8062</v>
      </c>
      <c r="K1321">
        <v>1984</v>
      </c>
      <c r="N1321" t="s">
        <v>8063</v>
      </c>
      <c r="O1321" t="s">
        <v>37</v>
      </c>
      <c r="P1321" t="s">
        <v>27</v>
      </c>
      <c r="Q1321" t="s">
        <v>27</v>
      </c>
      <c r="R1321" t="s">
        <v>28</v>
      </c>
      <c r="S1321" t="s">
        <v>27</v>
      </c>
      <c r="T1321" t="s">
        <v>27</v>
      </c>
      <c r="U1321" t="s">
        <v>31</v>
      </c>
      <c r="V1321" t="s">
        <v>27</v>
      </c>
      <c r="W1321" t="s">
        <v>27</v>
      </c>
      <c r="X1321" t="s">
        <v>172</v>
      </c>
    </row>
    <row r="1322" spans="1:25" x14ac:dyDescent="0.25">
      <c r="A1322">
        <v>255534</v>
      </c>
      <c r="B1322" t="s">
        <v>8064</v>
      </c>
      <c r="C1322" t="s">
        <v>8065</v>
      </c>
      <c r="D1322">
        <v>4</v>
      </c>
      <c r="E1322" t="s">
        <v>8066</v>
      </c>
      <c r="F1322" t="s">
        <v>8067</v>
      </c>
      <c r="G1322" t="e">
        <f>-profen</f>
        <v>#NAME?</v>
      </c>
      <c r="H1322" t="s">
        <v>192</v>
      </c>
      <c r="I1322" t="e">
        <f>-profen</f>
        <v>#NAME?</v>
      </c>
      <c r="J1322">
        <v>1971</v>
      </c>
      <c r="K1322">
        <v>1976</v>
      </c>
      <c r="L1322" t="s">
        <v>8068</v>
      </c>
      <c r="M1322" t="s">
        <v>8069</v>
      </c>
      <c r="N1322" t="s">
        <v>575</v>
      </c>
      <c r="O1322" t="s">
        <v>32</v>
      </c>
      <c r="P1322" t="s">
        <v>31</v>
      </c>
      <c r="Q1322" t="s">
        <v>27</v>
      </c>
      <c r="R1322" t="s">
        <v>33</v>
      </c>
      <c r="S1322" t="s">
        <v>27</v>
      </c>
      <c r="T1322" t="s">
        <v>31</v>
      </c>
      <c r="U1322" t="s">
        <v>27</v>
      </c>
      <c r="V1322" t="s">
        <v>27</v>
      </c>
      <c r="W1322" t="s">
        <v>31</v>
      </c>
      <c r="X1322" t="s">
        <v>47</v>
      </c>
      <c r="Y1322" t="s">
        <v>8070</v>
      </c>
    </row>
    <row r="1323" spans="1:25" x14ac:dyDescent="0.25">
      <c r="A1323">
        <v>485902</v>
      </c>
      <c r="B1323" t="s">
        <v>8071</v>
      </c>
      <c r="C1323" t="s">
        <v>8072</v>
      </c>
      <c r="D1323">
        <v>4</v>
      </c>
      <c r="E1323" t="s">
        <v>8073</v>
      </c>
      <c r="F1323" t="s">
        <v>8074</v>
      </c>
      <c r="G1323" t="s">
        <v>85</v>
      </c>
      <c r="H1323" t="s">
        <v>86</v>
      </c>
      <c r="I1323" t="s">
        <v>85</v>
      </c>
      <c r="J1323">
        <v>1974</v>
      </c>
      <c r="K1323">
        <v>1978</v>
      </c>
      <c r="L1323" t="s">
        <v>8075</v>
      </c>
      <c r="M1323" t="s">
        <v>8076</v>
      </c>
      <c r="N1323" t="s">
        <v>84</v>
      </c>
      <c r="O1323" t="s">
        <v>26</v>
      </c>
      <c r="P1323" t="s">
        <v>31</v>
      </c>
      <c r="Q1323" t="s">
        <v>27</v>
      </c>
      <c r="R1323" t="s">
        <v>28</v>
      </c>
      <c r="S1323" t="s">
        <v>27</v>
      </c>
      <c r="T1323" t="s">
        <v>31</v>
      </c>
      <c r="U1323" t="s">
        <v>27</v>
      </c>
      <c r="V1323" t="s">
        <v>27</v>
      </c>
      <c r="W1323" t="s">
        <v>31</v>
      </c>
      <c r="X1323" t="s">
        <v>47</v>
      </c>
      <c r="Y1323" t="s">
        <v>8077</v>
      </c>
    </row>
    <row r="1324" spans="1:25" x14ac:dyDescent="0.25">
      <c r="A1324">
        <v>33727</v>
      </c>
      <c r="B1324" t="s">
        <v>8078</v>
      </c>
      <c r="C1324" t="s">
        <v>8079</v>
      </c>
      <c r="D1324">
        <v>4</v>
      </c>
      <c r="F1324" t="s">
        <v>146</v>
      </c>
      <c r="K1324">
        <v>1982</v>
      </c>
      <c r="L1324" t="s">
        <v>8080</v>
      </c>
      <c r="M1324" t="s">
        <v>8081</v>
      </c>
      <c r="O1324" t="s">
        <v>32</v>
      </c>
      <c r="P1324" t="s">
        <v>31</v>
      </c>
      <c r="Q1324" t="s">
        <v>27</v>
      </c>
      <c r="R1324" t="s">
        <v>35</v>
      </c>
      <c r="S1324" t="s">
        <v>27</v>
      </c>
      <c r="T1324" t="s">
        <v>31</v>
      </c>
      <c r="U1324" t="s">
        <v>27</v>
      </c>
      <c r="V1324" t="s">
        <v>27</v>
      </c>
      <c r="W1324" t="s">
        <v>27</v>
      </c>
      <c r="X1324" t="s">
        <v>172</v>
      </c>
      <c r="Y1324" t="s">
        <v>8082</v>
      </c>
    </row>
    <row r="1325" spans="1:25" x14ac:dyDescent="0.25">
      <c r="A1325">
        <v>583530</v>
      </c>
      <c r="B1325" t="s">
        <v>8083</v>
      </c>
      <c r="C1325" t="s">
        <v>8084</v>
      </c>
      <c r="D1325">
        <v>4</v>
      </c>
      <c r="E1325" t="s">
        <v>8085</v>
      </c>
      <c r="F1325" t="s">
        <v>8086</v>
      </c>
      <c r="J1325">
        <v>2003</v>
      </c>
      <c r="K1325">
        <v>1982</v>
      </c>
      <c r="L1325" t="s">
        <v>8087</v>
      </c>
      <c r="M1325" t="s">
        <v>8088</v>
      </c>
      <c r="N1325" t="s">
        <v>54</v>
      </c>
      <c r="O1325" t="s">
        <v>32</v>
      </c>
      <c r="P1325" t="s">
        <v>31</v>
      </c>
      <c r="Q1325" t="s">
        <v>27</v>
      </c>
      <c r="R1325" t="s">
        <v>28</v>
      </c>
      <c r="S1325" t="s">
        <v>27</v>
      </c>
      <c r="T1325" t="s">
        <v>27</v>
      </c>
      <c r="U1325" t="s">
        <v>31</v>
      </c>
      <c r="V1325" t="s">
        <v>27</v>
      </c>
      <c r="W1325" t="s">
        <v>27</v>
      </c>
      <c r="X1325" t="s">
        <v>172</v>
      </c>
      <c r="Y1325" t="s">
        <v>8089</v>
      </c>
    </row>
    <row r="1326" spans="1:25" x14ac:dyDescent="0.25">
      <c r="A1326">
        <v>1383008</v>
      </c>
      <c r="B1326" t="s">
        <v>8090</v>
      </c>
      <c r="C1326" t="s">
        <v>8091</v>
      </c>
      <c r="D1326">
        <v>4</v>
      </c>
      <c r="F1326" t="s">
        <v>444</v>
      </c>
      <c r="J1326">
        <v>1963</v>
      </c>
      <c r="K1326">
        <v>1974</v>
      </c>
      <c r="L1326" t="s">
        <v>8092</v>
      </c>
      <c r="M1326" t="s">
        <v>8093</v>
      </c>
      <c r="N1326" t="s">
        <v>293</v>
      </c>
      <c r="O1326" t="s">
        <v>36</v>
      </c>
      <c r="P1326" t="s">
        <v>27</v>
      </c>
      <c r="Q1326" t="s">
        <v>27</v>
      </c>
      <c r="R1326" t="s">
        <v>37</v>
      </c>
      <c r="S1326" t="s">
        <v>27</v>
      </c>
      <c r="T1326" t="s">
        <v>27</v>
      </c>
      <c r="U1326" t="s">
        <v>31</v>
      </c>
      <c r="V1326" t="s">
        <v>27</v>
      </c>
      <c r="W1326" t="s">
        <v>27</v>
      </c>
      <c r="X1326" t="s">
        <v>172</v>
      </c>
    </row>
    <row r="1327" spans="1:25" x14ac:dyDescent="0.25">
      <c r="A1327">
        <v>1325</v>
      </c>
      <c r="B1327" t="s">
        <v>8094</v>
      </c>
      <c r="C1327" t="s">
        <v>8095</v>
      </c>
      <c r="D1327">
        <v>4</v>
      </c>
      <c r="F1327" t="s">
        <v>353</v>
      </c>
      <c r="K1327">
        <v>1959</v>
      </c>
      <c r="L1327" t="s">
        <v>8096</v>
      </c>
      <c r="M1327" t="s">
        <v>8097</v>
      </c>
      <c r="N1327" t="s">
        <v>7102</v>
      </c>
      <c r="O1327" t="s">
        <v>32</v>
      </c>
      <c r="P1327" t="s">
        <v>31</v>
      </c>
      <c r="Q1327" t="s">
        <v>27</v>
      </c>
      <c r="R1327" t="s">
        <v>35</v>
      </c>
      <c r="S1327" t="s">
        <v>27</v>
      </c>
      <c r="T1327" t="s">
        <v>31</v>
      </c>
      <c r="U1327" t="s">
        <v>31</v>
      </c>
      <c r="V1327" t="s">
        <v>27</v>
      </c>
      <c r="W1327" t="s">
        <v>31</v>
      </c>
      <c r="X1327" t="s">
        <v>47</v>
      </c>
      <c r="Y1327" t="s">
        <v>8098</v>
      </c>
    </row>
    <row r="1328" spans="1:25" x14ac:dyDescent="0.25">
      <c r="A1328">
        <v>33667</v>
      </c>
      <c r="B1328" t="s">
        <v>8099</v>
      </c>
      <c r="C1328" t="s">
        <v>8100</v>
      </c>
      <c r="D1328">
        <v>4</v>
      </c>
      <c r="E1328" t="s">
        <v>8101</v>
      </c>
      <c r="F1328" t="s">
        <v>146</v>
      </c>
      <c r="J1328">
        <v>1984</v>
      </c>
      <c r="K1328">
        <v>2003</v>
      </c>
      <c r="L1328" t="s">
        <v>8102</v>
      </c>
      <c r="M1328" t="s">
        <v>8103</v>
      </c>
      <c r="N1328" t="s">
        <v>8104</v>
      </c>
      <c r="O1328" t="s">
        <v>32</v>
      </c>
      <c r="P1328" t="s">
        <v>31</v>
      </c>
      <c r="Q1328" t="s">
        <v>27</v>
      </c>
      <c r="R1328" t="s">
        <v>33</v>
      </c>
      <c r="S1328" t="s">
        <v>27</v>
      </c>
      <c r="T1328" t="s">
        <v>31</v>
      </c>
      <c r="U1328" t="s">
        <v>27</v>
      </c>
      <c r="V1328" t="s">
        <v>27</v>
      </c>
      <c r="W1328" t="s">
        <v>27</v>
      </c>
      <c r="X1328" t="s">
        <v>47</v>
      </c>
      <c r="Y1328" t="s">
        <v>8105</v>
      </c>
    </row>
    <row r="1329" spans="1:25" x14ac:dyDescent="0.25">
      <c r="A1329">
        <v>675309</v>
      </c>
      <c r="B1329" t="s">
        <v>8106</v>
      </c>
      <c r="C1329" t="s">
        <v>8107</v>
      </c>
      <c r="D1329">
        <v>4</v>
      </c>
      <c r="F1329" t="s">
        <v>319</v>
      </c>
      <c r="K1329">
        <v>1960</v>
      </c>
      <c r="O1329" t="s">
        <v>32</v>
      </c>
      <c r="P1329" t="s">
        <v>31</v>
      </c>
      <c r="Q1329" t="s">
        <v>27</v>
      </c>
      <c r="R1329" t="s">
        <v>33</v>
      </c>
      <c r="S1329" t="s">
        <v>27</v>
      </c>
      <c r="T1329" t="s">
        <v>31</v>
      </c>
      <c r="U1329" t="s">
        <v>27</v>
      </c>
      <c r="V1329" t="s">
        <v>27</v>
      </c>
      <c r="W1329" t="s">
        <v>27</v>
      </c>
      <c r="X1329" t="s">
        <v>47</v>
      </c>
      <c r="Y1329" t="s">
        <v>8108</v>
      </c>
    </row>
    <row r="1330" spans="1:25" x14ac:dyDescent="0.25">
      <c r="A1330">
        <v>306485</v>
      </c>
      <c r="B1330" t="s">
        <v>8109</v>
      </c>
      <c r="C1330" t="s">
        <v>8110</v>
      </c>
      <c r="D1330">
        <v>4</v>
      </c>
      <c r="E1330" t="s">
        <v>8111</v>
      </c>
      <c r="F1330" t="s">
        <v>3540</v>
      </c>
      <c r="G1330" t="e">
        <f>-curium</f>
        <v>#NAME?</v>
      </c>
      <c r="H1330" t="s">
        <v>2862</v>
      </c>
      <c r="I1330" t="e">
        <f>-curium</f>
        <v>#NAME?</v>
      </c>
      <c r="J1330">
        <v>1983</v>
      </c>
      <c r="K1330">
        <v>1983</v>
      </c>
      <c r="L1330" t="s">
        <v>8112</v>
      </c>
      <c r="M1330" t="s">
        <v>8113</v>
      </c>
      <c r="N1330" t="s">
        <v>823</v>
      </c>
      <c r="O1330" t="s">
        <v>32</v>
      </c>
      <c r="P1330" t="s">
        <v>27</v>
      </c>
      <c r="Q1330" t="s">
        <v>27</v>
      </c>
      <c r="R1330" t="s">
        <v>33</v>
      </c>
      <c r="S1330" t="s">
        <v>27</v>
      </c>
      <c r="T1330" t="s">
        <v>27</v>
      </c>
      <c r="U1330" t="s">
        <v>31</v>
      </c>
      <c r="V1330" t="s">
        <v>27</v>
      </c>
      <c r="W1330" t="s">
        <v>27</v>
      </c>
      <c r="X1330" t="s">
        <v>47</v>
      </c>
      <c r="Y1330" t="s">
        <v>8114</v>
      </c>
    </row>
    <row r="1331" spans="1:25" x14ac:dyDescent="0.25">
      <c r="A1331">
        <v>1204085</v>
      </c>
      <c r="B1331" t="s">
        <v>8115</v>
      </c>
      <c r="C1331" t="s">
        <v>8116</v>
      </c>
      <c r="D1331">
        <v>4</v>
      </c>
      <c r="K1331">
        <v>2011</v>
      </c>
      <c r="O1331" t="s">
        <v>621</v>
      </c>
      <c r="P1331" t="s">
        <v>27</v>
      </c>
      <c r="Q1331" t="s">
        <v>27</v>
      </c>
      <c r="R1331" t="s">
        <v>28</v>
      </c>
      <c r="S1331" t="s">
        <v>27</v>
      </c>
      <c r="T1331" t="s">
        <v>27</v>
      </c>
      <c r="U1331" t="s">
        <v>31</v>
      </c>
      <c r="V1331" t="s">
        <v>27</v>
      </c>
      <c r="W1331" t="s">
        <v>27</v>
      </c>
      <c r="X1331" t="s">
        <v>47</v>
      </c>
    </row>
    <row r="1332" spans="1:25" x14ac:dyDescent="0.25">
      <c r="A1332">
        <v>1204084</v>
      </c>
      <c r="B1332" t="s">
        <v>8117</v>
      </c>
      <c r="C1332" t="s">
        <v>8118</v>
      </c>
      <c r="D1332">
        <v>4</v>
      </c>
      <c r="E1332" t="s">
        <v>8119</v>
      </c>
      <c r="F1332" t="s">
        <v>6163</v>
      </c>
      <c r="J1332">
        <v>2008</v>
      </c>
      <c r="K1332">
        <v>2010</v>
      </c>
      <c r="L1332" t="s">
        <v>8120</v>
      </c>
      <c r="M1332" t="s">
        <v>8121</v>
      </c>
      <c r="O1332" t="s">
        <v>26</v>
      </c>
      <c r="P1332" t="s">
        <v>31</v>
      </c>
      <c r="Q1332" t="s">
        <v>27</v>
      </c>
      <c r="R1332" t="s">
        <v>28</v>
      </c>
      <c r="S1332" t="s">
        <v>27</v>
      </c>
      <c r="T1332" t="s">
        <v>27</v>
      </c>
      <c r="U1332" t="s">
        <v>27</v>
      </c>
      <c r="V1332" t="s">
        <v>31</v>
      </c>
      <c r="W1332" t="s">
        <v>27</v>
      </c>
      <c r="X1332" t="s">
        <v>47</v>
      </c>
      <c r="Y1332" t="s">
        <v>8122</v>
      </c>
    </row>
    <row r="1333" spans="1:25" x14ac:dyDescent="0.25">
      <c r="A1333">
        <v>1376661</v>
      </c>
      <c r="B1333" t="s">
        <v>8123</v>
      </c>
      <c r="C1333" t="s">
        <v>8124</v>
      </c>
      <c r="D1333">
        <v>4</v>
      </c>
      <c r="E1333" t="s">
        <v>8125</v>
      </c>
      <c r="F1333" t="s">
        <v>338</v>
      </c>
      <c r="J1333">
        <v>1999</v>
      </c>
      <c r="K1333">
        <v>2005</v>
      </c>
      <c r="L1333" t="s">
        <v>8126</v>
      </c>
      <c r="M1333" t="s">
        <v>8127</v>
      </c>
      <c r="O1333" t="s">
        <v>37</v>
      </c>
      <c r="P1333" t="s">
        <v>27</v>
      </c>
      <c r="Q1333" t="s">
        <v>27</v>
      </c>
      <c r="R1333" t="s">
        <v>28</v>
      </c>
      <c r="S1333" t="s">
        <v>27</v>
      </c>
      <c r="T1333" t="s">
        <v>27</v>
      </c>
      <c r="U1333" t="s">
        <v>31</v>
      </c>
      <c r="V1333" t="s">
        <v>27</v>
      </c>
      <c r="W1333" t="s">
        <v>27</v>
      </c>
      <c r="X1333" t="s">
        <v>47</v>
      </c>
      <c r="Y1333" t="s">
        <v>8128</v>
      </c>
    </row>
    <row r="1334" spans="1:25" x14ac:dyDescent="0.25">
      <c r="A1334">
        <v>1379603</v>
      </c>
      <c r="B1334" t="s">
        <v>8129</v>
      </c>
      <c r="C1334" t="s">
        <v>8130</v>
      </c>
      <c r="D1334">
        <v>4</v>
      </c>
      <c r="E1334" t="s">
        <v>8131</v>
      </c>
      <c r="F1334" t="s">
        <v>8002</v>
      </c>
      <c r="J1334">
        <v>2005</v>
      </c>
      <c r="K1334">
        <v>2013</v>
      </c>
      <c r="O1334" t="s">
        <v>32</v>
      </c>
      <c r="P1334" t="s">
        <v>31</v>
      </c>
      <c r="Q1334" t="s">
        <v>27</v>
      </c>
      <c r="R1334" t="s">
        <v>35</v>
      </c>
      <c r="S1334" t="s">
        <v>27</v>
      </c>
      <c r="T1334" t="s">
        <v>31</v>
      </c>
      <c r="U1334" t="s">
        <v>27</v>
      </c>
      <c r="V1334" t="s">
        <v>27</v>
      </c>
      <c r="W1334" t="s">
        <v>27</v>
      </c>
      <c r="X1334" t="s">
        <v>47</v>
      </c>
      <c r="Y1334" t="s">
        <v>8132</v>
      </c>
    </row>
    <row r="1335" spans="1:25" x14ac:dyDescent="0.25">
      <c r="A1335">
        <v>704148</v>
      </c>
      <c r="B1335" t="s">
        <v>8133</v>
      </c>
      <c r="C1335" t="s">
        <v>8134</v>
      </c>
      <c r="D1335">
        <v>4</v>
      </c>
      <c r="F1335" t="s">
        <v>691</v>
      </c>
      <c r="G1335" t="e">
        <f>-orphan</f>
        <v>#NAME?</v>
      </c>
      <c r="H1335" t="s">
        <v>2728</v>
      </c>
      <c r="I1335" t="e">
        <f>-orphan</f>
        <v>#NAME?</v>
      </c>
      <c r="K1335">
        <v>1982</v>
      </c>
      <c r="O1335" t="s">
        <v>32</v>
      </c>
      <c r="P1335" t="s">
        <v>31</v>
      </c>
      <c r="Q1335" t="s">
        <v>27</v>
      </c>
      <c r="R1335" t="s">
        <v>28</v>
      </c>
      <c r="S1335" t="s">
        <v>27</v>
      </c>
      <c r="T1335" t="s">
        <v>27</v>
      </c>
      <c r="U1335" t="s">
        <v>31</v>
      </c>
      <c r="V1335" t="s">
        <v>27</v>
      </c>
      <c r="W1335" t="s">
        <v>27</v>
      </c>
      <c r="X1335" t="s">
        <v>172</v>
      </c>
      <c r="Y1335" t="s">
        <v>8135</v>
      </c>
    </row>
    <row r="1336" spans="1:25" x14ac:dyDescent="0.25">
      <c r="A1336">
        <v>675469</v>
      </c>
      <c r="B1336" t="s">
        <v>8136</v>
      </c>
      <c r="C1336" t="s">
        <v>8137</v>
      </c>
      <c r="D1336">
        <v>4</v>
      </c>
      <c r="F1336" t="s">
        <v>230</v>
      </c>
      <c r="K1336">
        <v>2002</v>
      </c>
      <c r="O1336" t="s">
        <v>37</v>
      </c>
      <c r="P1336" t="s">
        <v>27</v>
      </c>
      <c r="Q1336" t="s">
        <v>27</v>
      </c>
      <c r="R1336" t="s">
        <v>28</v>
      </c>
      <c r="S1336" t="s">
        <v>27</v>
      </c>
      <c r="T1336" t="s">
        <v>27</v>
      </c>
      <c r="U1336" t="s">
        <v>31</v>
      </c>
      <c r="V1336" t="s">
        <v>27</v>
      </c>
      <c r="W1336" t="s">
        <v>27</v>
      </c>
      <c r="X1336" t="s">
        <v>172</v>
      </c>
    </row>
    <row r="1337" spans="1:25" x14ac:dyDescent="0.25">
      <c r="A1337">
        <v>675494</v>
      </c>
      <c r="B1337" t="s">
        <v>8138</v>
      </c>
      <c r="C1337" t="s">
        <v>8139</v>
      </c>
      <c r="D1337">
        <v>4</v>
      </c>
      <c r="F1337" t="s">
        <v>2421</v>
      </c>
      <c r="K1337">
        <v>2002</v>
      </c>
      <c r="O1337" t="s">
        <v>37</v>
      </c>
      <c r="P1337" t="s">
        <v>27</v>
      </c>
      <c r="Q1337" t="s">
        <v>27</v>
      </c>
      <c r="R1337" t="s">
        <v>28</v>
      </c>
      <c r="S1337" t="s">
        <v>27</v>
      </c>
      <c r="T1337" t="s">
        <v>27</v>
      </c>
      <c r="U1337" t="s">
        <v>31</v>
      </c>
      <c r="V1337" t="s">
        <v>27</v>
      </c>
      <c r="W1337" t="s">
        <v>27</v>
      </c>
      <c r="X1337" t="s">
        <v>172</v>
      </c>
    </row>
    <row r="1338" spans="1:25" x14ac:dyDescent="0.25">
      <c r="A1338">
        <v>675587</v>
      </c>
      <c r="B1338" t="s">
        <v>8140</v>
      </c>
      <c r="C1338" t="s">
        <v>8141</v>
      </c>
      <c r="D1338">
        <v>4</v>
      </c>
      <c r="E1338" t="s">
        <v>8142</v>
      </c>
      <c r="F1338" t="s">
        <v>8143</v>
      </c>
      <c r="G1338" t="e">
        <f>-mab</f>
        <v>#NAME?</v>
      </c>
      <c r="H1338" t="s">
        <v>98</v>
      </c>
      <c r="I1338" t="e">
        <f>-mab</f>
        <v>#NAME?</v>
      </c>
      <c r="J1338">
        <v>1997</v>
      </c>
      <c r="K1338">
        <v>1997</v>
      </c>
      <c r="L1338" t="s">
        <v>8144</v>
      </c>
      <c r="M1338" t="s">
        <v>8145</v>
      </c>
      <c r="N1338" t="s">
        <v>5194</v>
      </c>
      <c r="O1338" t="s">
        <v>99</v>
      </c>
      <c r="P1338" t="s">
        <v>27</v>
      </c>
      <c r="Q1338" t="s">
        <v>27</v>
      </c>
      <c r="R1338" t="s">
        <v>28</v>
      </c>
      <c r="S1338" t="s">
        <v>27</v>
      </c>
      <c r="T1338" t="s">
        <v>27</v>
      </c>
      <c r="U1338" t="s">
        <v>31</v>
      </c>
      <c r="V1338" t="s">
        <v>27</v>
      </c>
      <c r="W1338" t="s">
        <v>27</v>
      </c>
      <c r="X1338" t="s">
        <v>47</v>
      </c>
    </row>
    <row r="1339" spans="1:25" x14ac:dyDescent="0.25">
      <c r="A1339">
        <v>675607</v>
      </c>
      <c r="B1339" t="s">
        <v>8146</v>
      </c>
      <c r="C1339" t="s">
        <v>8147</v>
      </c>
      <c r="D1339">
        <v>4</v>
      </c>
      <c r="F1339" t="s">
        <v>89</v>
      </c>
      <c r="J1339">
        <v>1997</v>
      </c>
      <c r="K1339">
        <v>1998</v>
      </c>
      <c r="N1339" t="s">
        <v>716</v>
      </c>
      <c r="O1339" t="s">
        <v>37</v>
      </c>
      <c r="P1339" t="s">
        <v>27</v>
      </c>
      <c r="Q1339" t="s">
        <v>27</v>
      </c>
      <c r="R1339" t="s">
        <v>28</v>
      </c>
      <c r="S1339" t="s">
        <v>27</v>
      </c>
      <c r="T1339" t="s">
        <v>27</v>
      </c>
      <c r="U1339" t="s">
        <v>31</v>
      </c>
      <c r="V1339" t="s">
        <v>27</v>
      </c>
      <c r="W1339" t="s">
        <v>27</v>
      </c>
      <c r="X1339" t="s">
        <v>47</v>
      </c>
    </row>
    <row r="1340" spans="1:25" x14ac:dyDescent="0.25">
      <c r="A1340">
        <v>675616</v>
      </c>
      <c r="B1340" t="s">
        <v>8148</v>
      </c>
      <c r="C1340" t="s">
        <v>8149</v>
      </c>
      <c r="D1340">
        <v>4</v>
      </c>
      <c r="F1340" t="s">
        <v>1526</v>
      </c>
      <c r="G1340" t="s">
        <v>833</v>
      </c>
      <c r="H1340" t="s">
        <v>834</v>
      </c>
      <c r="I1340" t="s">
        <v>833</v>
      </c>
      <c r="K1340">
        <v>2001</v>
      </c>
      <c r="L1340" t="s">
        <v>8150</v>
      </c>
      <c r="M1340" t="s">
        <v>8151</v>
      </c>
      <c r="O1340" t="s">
        <v>37</v>
      </c>
      <c r="P1340" t="s">
        <v>27</v>
      </c>
      <c r="Q1340" t="s">
        <v>27</v>
      </c>
      <c r="R1340" t="s">
        <v>28</v>
      </c>
      <c r="S1340" t="s">
        <v>27</v>
      </c>
      <c r="T1340" t="s">
        <v>27</v>
      </c>
      <c r="U1340" t="s">
        <v>31</v>
      </c>
      <c r="V1340" t="s">
        <v>27</v>
      </c>
      <c r="W1340" t="s">
        <v>31</v>
      </c>
      <c r="X1340" t="s">
        <v>47</v>
      </c>
    </row>
    <row r="1341" spans="1:25" x14ac:dyDescent="0.25">
      <c r="A1341">
        <v>28331</v>
      </c>
      <c r="B1341" t="s">
        <v>8152</v>
      </c>
      <c r="C1341" t="s">
        <v>8153</v>
      </c>
      <c r="D1341">
        <v>4</v>
      </c>
      <c r="F1341" t="s">
        <v>8154</v>
      </c>
      <c r="G1341" t="e">
        <f>-fibrate</f>
        <v>#NAME?</v>
      </c>
      <c r="H1341" t="s">
        <v>74</v>
      </c>
      <c r="I1341" t="e">
        <f>-fibrate</f>
        <v>#NAME?</v>
      </c>
      <c r="K1341">
        <v>1993</v>
      </c>
      <c r="L1341" t="s">
        <v>8155</v>
      </c>
      <c r="M1341" t="s">
        <v>8156</v>
      </c>
      <c r="O1341" t="s">
        <v>32</v>
      </c>
      <c r="P1341" t="s">
        <v>27</v>
      </c>
      <c r="Q1341" t="s">
        <v>27</v>
      </c>
      <c r="R1341" t="s">
        <v>35</v>
      </c>
      <c r="S1341" t="s">
        <v>27</v>
      </c>
      <c r="T1341" t="s">
        <v>31</v>
      </c>
      <c r="U1341" t="s">
        <v>27</v>
      </c>
      <c r="V1341" t="s">
        <v>27</v>
      </c>
      <c r="W1341" t="s">
        <v>27</v>
      </c>
      <c r="X1341" t="s">
        <v>47</v>
      </c>
      <c r="Y1341" t="s">
        <v>8157</v>
      </c>
    </row>
    <row r="1342" spans="1:25" x14ac:dyDescent="0.25">
      <c r="A1342">
        <v>16117</v>
      </c>
      <c r="B1342" t="s">
        <v>8158</v>
      </c>
      <c r="C1342" t="s">
        <v>8159</v>
      </c>
      <c r="D1342">
        <v>4</v>
      </c>
      <c r="E1342" t="s">
        <v>8160</v>
      </c>
      <c r="F1342" t="s">
        <v>8161</v>
      </c>
      <c r="G1342" t="e">
        <f>-azocine</f>
        <v>#NAME?</v>
      </c>
      <c r="H1342" t="s">
        <v>574</v>
      </c>
      <c r="I1342" t="e">
        <f>-azocine</f>
        <v>#NAME?</v>
      </c>
      <c r="J1342">
        <v>1963</v>
      </c>
      <c r="K1342">
        <v>1967</v>
      </c>
      <c r="L1342" t="s">
        <v>8162</v>
      </c>
      <c r="M1342" t="s">
        <v>8163</v>
      </c>
      <c r="N1342" t="s">
        <v>54</v>
      </c>
      <c r="O1342" t="s">
        <v>32</v>
      </c>
      <c r="P1342" t="s">
        <v>31</v>
      </c>
      <c r="Q1342" t="s">
        <v>27</v>
      </c>
      <c r="R1342" t="s">
        <v>28</v>
      </c>
      <c r="S1342" t="s">
        <v>27</v>
      </c>
      <c r="T1342" t="s">
        <v>31</v>
      </c>
      <c r="U1342" t="s">
        <v>31</v>
      </c>
      <c r="V1342" t="s">
        <v>27</v>
      </c>
      <c r="W1342" t="s">
        <v>27</v>
      </c>
      <c r="X1342" t="s">
        <v>47</v>
      </c>
      <c r="Y1342" t="s">
        <v>8164</v>
      </c>
    </row>
    <row r="1343" spans="1:25" x14ac:dyDescent="0.25">
      <c r="A1343">
        <v>1381066</v>
      </c>
      <c r="B1343" t="s">
        <v>8165</v>
      </c>
      <c r="C1343" t="s">
        <v>8166</v>
      </c>
      <c r="D1343">
        <v>4</v>
      </c>
      <c r="E1343" t="s">
        <v>8167</v>
      </c>
      <c r="F1343" t="s">
        <v>8168</v>
      </c>
      <c r="G1343" t="e">
        <f>-mab</f>
        <v>#NAME?</v>
      </c>
      <c r="H1343" t="s">
        <v>98</v>
      </c>
      <c r="J1343">
        <v>1994</v>
      </c>
      <c r="L1343" t="s">
        <v>8169</v>
      </c>
      <c r="M1343" t="s">
        <v>8170</v>
      </c>
      <c r="N1343" t="s">
        <v>8171</v>
      </c>
      <c r="O1343" t="s">
        <v>99</v>
      </c>
      <c r="P1343" t="s">
        <v>27</v>
      </c>
      <c r="Q1343" t="s">
        <v>27</v>
      </c>
      <c r="R1343" t="s">
        <v>28</v>
      </c>
      <c r="S1343" t="s">
        <v>27</v>
      </c>
      <c r="T1343" t="s">
        <v>27</v>
      </c>
      <c r="U1343" t="s">
        <v>31</v>
      </c>
      <c r="V1343" t="s">
        <v>27</v>
      </c>
      <c r="W1343" t="s">
        <v>27</v>
      </c>
      <c r="X1343" t="s">
        <v>47</v>
      </c>
    </row>
    <row r="1344" spans="1:25" x14ac:dyDescent="0.25">
      <c r="A1344">
        <v>699471</v>
      </c>
      <c r="B1344" t="s">
        <v>8172</v>
      </c>
      <c r="C1344" t="s">
        <v>8173</v>
      </c>
      <c r="D1344">
        <v>4</v>
      </c>
      <c r="E1344" t="s">
        <v>8174</v>
      </c>
      <c r="F1344" t="s">
        <v>8175</v>
      </c>
      <c r="G1344" t="e">
        <f>-mycin</f>
        <v>#NAME?</v>
      </c>
      <c r="H1344" t="s">
        <v>25</v>
      </c>
      <c r="I1344" t="e">
        <f>-mycin</f>
        <v>#NAME?</v>
      </c>
      <c r="J1344">
        <v>1974</v>
      </c>
      <c r="K1344">
        <v>1986</v>
      </c>
      <c r="L1344" t="s">
        <v>8176</v>
      </c>
      <c r="M1344" t="s">
        <v>8177</v>
      </c>
      <c r="N1344" t="s">
        <v>84</v>
      </c>
      <c r="O1344" t="s">
        <v>26</v>
      </c>
      <c r="P1344" t="s">
        <v>27</v>
      </c>
      <c r="Q1344" t="s">
        <v>27</v>
      </c>
      <c r="R1344" t="s">
        <v>28</v>
      </c>
      <c r="S1344" t="s">
        <v>31</v>
      </c>
      <c r="T1344" t="s">
        <v>31</v>
      </c>
      <c r="U1344" t="s">
        <v>27</v>
      </c>
      <c r="V1344" t="s">
        <v>27</v>
      </c>
      <c r="W1344" t="s">
        <v>31</v>
      </c>
      <c r="X1344" t="s">
        <v>47</v>
      </c>
      <c r="Y1344" t="s">
        <v>8178</v>
      </c>
    </row>
    <row r="1345" spans="1:25" x14ac:dyDescent="0.25">
      <c r="A1345">
        <v>1383003</v>
      </c>
      <c r="B1345" t="s">
        <v>8179</v>
      </c>
      <c r="C1345" t="s">
        <v>8180</v>
      </c>
      <c r="D1345">
        <v>4</v>
      </c>
      <c r="F1345" t="s">
        <v>8181</v>
      </c>
      <c r="L1345" t="s">
        <v>8182</v>
      </c>
      <c r="M1345" t="s">
        <v>8183</v>
      </c>
      <c r="N1345" t="s">
        <v>3129</v>
      </c>
      <c r="O1345" t="s">
        <v>26</v>
      </c>
      <c r="P1345" t="s">
        <v>27</v>
      </c>
      <c r="Q1345" t="s">
        <v>27</v>
      </c>
      <c r="R1345" t="s">
        <v>28</v>
      </c>
      <c r="S1345" t="s">
        <v>27</v>
      </c>
      <c r="T1345" t="s">
        <v>31</v>
      </c>
      <c r="U1345" t="s">
        <v>31</v>
      </c>
      <c r="V1345" t="s">
        <v>31</v>
      </c>
      <c r="W1345" t="s">
        <v>27</v>
      </c>
      <c r="X1345" t="s">
        <v>47</v>
      </c>
    </row>
    <row r="1346" spans="1:25" x14ac:dyDescent="0.25">
      <c r="A1346">
        <v>675381</v>
      </c>
      <c r="B1346" t="s">
        <v>8184</v>
      </c>
      <c r="C1346" t="s">
        <v>8185</v>
      </c>
      <c r="D1346">
        <v>4</v>
      </c>
      <c r="F1346" t="s">
        <v>2743</v>
      </c>
      <c r="G1346" t="s">
        <v>2721</v>
      </c>
      <c r="H1346" t="s">
        <v>5271</v>
      </c>
      <c r="I1346" t="s">
        <v>2721</v>
      </c>
      <c r="J1346">
        <v>1984</v>
      </c>
      <c r="K1346">
        <v>1985</v>
      </c>
      <c r="L1346" t="s">
        <v>8186</v>
      </c>
      <c r="M1346" t="s">
        <v>8187</v>
      </c>
      <c r="N1346" t="s">
        <v>5274</v>
      </c>
      <c r="O1346" t="s">
        <v>40</v>
      </c>
      <c r="P1346" t="s">
        <v>27</v>
      </c>
      <c r="Q1346" t="s">
        <v>27</v>
      </c>
      <c r="R1346" t="s">
        <v>28</v>
      </c>
      <c r="S1346" t="s">
        <v>27</v>
      </c>
      <c r="T1346" t="s">
        <v>27</v>
      </c>
      <c r="U1346" t="s">
        <v>31</v>
      </c>
      <c r="V1346" t="s">
        <v>27</v>
      </c>
      <c r="W1346" t="s">
        <v>27</v>
      </c>
      <c r="X1346" t="s">
        <v>172</v>
      </c>
    </row>
    <row r="1347" spans="1:25" x14ac:dyDescent="0.25">
      <c r="A1347">
        <v>674525</v>
      </c>
      <c r="B1347" t="s">
        <v>8188</v>
      </c>
      <c r="C1347" t="s">
        <v>8189</v>
      </c>
      <c r="D1347">
        <v>4</v>
      </c>
      <c r="F1347" t="s">
        <v>8190</v>
      </c>
      <c r="J1347">
        <v>1963</v>
      </c>
      <c r="L1347" t="s">
        <v>8191</v>
      </c>
      <c r="M1347" t="s">
        <v>8192</v>
      </c>
      <c r="N1347" t="s">
        <v>8193</v>
      </c>
      <c r="O1347" t="s">
        <v>36</v>
      </c>
      <c r="P1347" t="s">
        <v>27</v>
      </c>
      <c r="Q1347" t="s">
        <v>27</v>
      </c>
      <c r="R1347" t="s">
        <v>37</v>
      </c>
      <c r="S1347" t="s">
        <v>27</v>
      </c>
      <c r="T1347" t="s">
        <v>31</v>
      </c>
      <c r="U1347" t="s">
        <v>31</v>
      </c>
      <c r="V1347" t="s">
        <v>31</v>
      </c>
      <c r="W1347" t="s">
        <v>27</v>
      </c>
      <c r="X1347" t="s">
        <v>580</v>
      </c>
      <c r="Y1347" t="s">
        <v>8194</v>
      </c>
    </row>
    <row r="1348" spans="1:25" x14ac:dyDescent="0.25">
      <c r="A1348">
        <v>419542</v>
      </c>
      <c r="B1348" t="s">
        <v>8195</v>
      </c>
      <c r="C1348" t="s">
        <v>8196</v>
      </c>
      <c r="D1348">
        <v>4</v>
      </c>
      <c r="F1348" t="s">
        <v>8197</v>
      </c>
      <c r="G1348" t="e">
        <f>-onide</f>
        <v>#NAME?</v>
      </c>
      <c r="H1348" t="s">
        <v>77</v>
      </c>
      <c r="I1348" t="e">
        <f>-onide</f>
        <v>#NAME?</v>
      </c>
      <c r="J1348">
        <v>1970</v>
      </c>
      <c r="K1348">
        <v>1971</v>
      </c>
      <c r="L1348" t="s">
        <v>8198</v>
      </c>
      <c r="M1348" t="s">
        <v>8199</v>
      </c>
      <c r="N1348" t="s">
        <v>895</v>
      </c>
      <c r="O1348" t="s">
        <v>26</v>
      </c>
      <c r="P1348" t="s">
        <v>31</v>
      </c>
      <c r="Q1348" t="s">
        <v>27</v>
      </c>
      <c r="R1348" t="s">
        <v>28</v>
      </c>
      <c r="S1348" t="s">
        <v>27</v>
      </c>
      <c r="T1348" t="s">
        <v>27</v>
      </c>
      <c r="U1348" t="s">
        <v>27</v>
      </c>
      <c r="V1348" t="s">
        <v>31</v>
      </c>
      <c r="W1348" t="s">
        <v>31</v>
      </c>
      <c r="X1348" t="s">
        <v>47</v>
      </c>
      <c r="Y1348" t="s">
        <v>8200</v>
      </c>
    </row>
    <row r="1349" spans="1:25" x14ac:dyDescent="0.25">
      <c r="A1349">
        <v>674513</v>
      </c>
      <c r="B1349" t="s">
        <v>8201</v>
      </c>
      <c r="C1349" t="s">
        <v>8202</v>
      </c>
      <c r="D1349">
        <v>4</v>
      </c>
      <c r="F1349" t="s">
        <v>748</v>
      </c>
      <c r="G1349" t="s">
        <v>1141</v>
      </c>
      <c r="H1349" t="s">
        <v>1142</v>
      </c>
      <c r="I1349" t="s">
        <v>1141</v>
      </c>
      <c r="J1349">
        <v>1977</v>
      </c>
      <c r="K1349">
        <v>1978</v>
      </c>
      <c r="L1349" t="s">
        <v>7506</v>
      </c>
      <c r="M1349" t="s">
        <v>7507</v>
      </c>
      <c r="N1349" t="s">
        <v>895</v>
      </c>
      <c r="O1349" t="s">
        <v>26</v>
      </c>
      <c r="P1349" t="s">
        <v>31</v>
      </c>
      <c r="Q1349" t="s">
        <v>27</v>
      </c>
      <c r="R1349" t="s">
        <v>28</v>
      </c>
      <c r="S1349" t="s">
        <v>31</v>
      </c>
      <c r="T1349" t="s">
        <v>27</v>
      </c>
      <c r="U1349" t="s">
        <v>27</v>
      </c>
      <c r="V1349" t="s">
        <v>31</v>
      </c>
      <c r="W1349" t="s">
        <v>27</v>
      </c>
      <c r="X1349" t="s">
        <v>47</v>
      </c>
      <c r="Y1349" t="s">
        <v>8203</v>
      </c>
    </row>
    <row r="1350" spans="1:25" x14ac:dyDescent="0.25">
      <c r="A1350">
        <v>618203</v>
      </c>
      <c r="B1350" t="s">
        <v>8204</v>
      </c>
      <c r="C1350" t="s">
        <v>8205</v>
      </c>
      <c r="D1350">
        <v>4</v>
      </c>
      <c r="F1350" t="s">
        <v>8206</v>
      </c>
      <c r="G1350" t="e">
        <f>-caine</f>
        <v>#NAME?</v>
      </c>
      <c r="H1350" t="s">
        <v>79</v>
      </c>
      <c r="I1350" t="e">
        <f>-caine</f>
        <v>#NAME?</v>
      </c>
      <c r="K1350">
        <v>1996</v>
      </c>
      <c r="L1350" t="s">
        <v>8207</v>
      </c>
      <c r="M1350" t="s">
        <v>8208</v>
      </c>
      <c r="O1350" t="s">
        <v>32</v>
      </c>
      <c r="P1350" t="s">
        <v>31</v>
      </c>
      <c r="Q1350" t="s">
        <v>27</v>
      </c>
      <c r="R1350" t="s">
        <v>28</v>
      </c>
      <c r="S1350" t="s">
        <v>27</v>
      </c>
      <c r="T1350" t="s">
        <v>27</v>
      </c>
      <c r="U1350" t="s">
        <v>31</v>
      </c>
      <c r="V1350" t="s">
        <v>27</v>
      </c>
      <c r="W1350" t="s">
        <v>27</v>
      </c>
      <c r="X1350" t="s">
        <v>47</v>
      </c>
      <c r="Y1350" t="s">
        <v>8209</v>
      </c>
    </row>
    <row r="1351" spans="1:25" x14ac:dyDescent="0.25">
      <c r="A1351">
        <v>674813</v>
      </c>
      <c r="B1351" t="s">
        <v>8210</v>
      </c>
      <c r="C1351" t="s">
        <v>8211</v>
      </c>
      <c r="D1351">
        <v>4</v>
      </c>
      <c r="E1351" t="s">
        <v>8212</v>
      </c>
      <c r="F1351" t="s">
        <v>8213</v>
      </c>
      <c r="J1351">
        <v>1976</v>
      </c>
      <c r="K1351">
        <v>1979</v>
      </c>
      <c r="L1351" t="s">
        <v>8214</v>
      </c>
      <c r="M1351" t="s">
        <v>8215</v>
      </c>
      <c r="N1351" t="s">
        <v>104</v>
      </c>
      <c r="O1351" t="s">
        <v>32</v>
      </c>
      <c r="P1351" t="s">
        <v>31</v>
      </c>
      <c r="Q1351" t="s">
        <v>27</v>
      </c>
      <c r="R1351" t="s">
        <v>28</v>
      </c>
      <c r="S1351" t="s">
        <v>27</v>
      </c>
      <c r="T1351" t="s">
        <v>31</v>
      </c>
      <c r="U1351" t="s">
        <v>27</v>
      </c>
      <c r="V1351" t="s">
        <v>27</v>
      </c>
      <c r="W1351" t="s">
        <v>27</v>
      </c>
      <c r="X1351" t="s">
        <v>47</v>
      </c>
      <c r="Y1351" t="s">
        <v>8216</v>
      </c>
    </row>
    <row r="1352" spans="1:25" x14ac:dyDescent="0.25">
      <c r="A1352">
        <v>19101</v>
      </c>
      <c r="B1352" t="s">
        <v>8217</v>
      </c>
      <c r="C1352" t="s">
        <v>8218</v>
      </c>
      <c r="D1352">
        <v>4</v>
      </c>
      <c r="E1352" t="s">
        <v>8219</v>
      </c>
      <c r="F1352" t="s">
        <v>8220</v>
      </c>
      <c r="G1352" t="e">
        <f>-trexate</f>
        <v>#NAME?</v>
      </c>
      <c r="H1352" t="s">
        <v>2611</v>
      </c>
      <c r="I1352" t="e">
        <f>-trexate</f>
        <v>#NAME?</v>
      </c>
      <c r="J1352">
        <v>1981</v>
      </c>
      <c r="K1352">
        <v>1993</v>
      </c>
      <c r="L1352" t="s">
        <v>8221</v>
      </c>
      <c r="M1352" t="s">
        <v>8222</v>
      </c>
      <c r="N1352" t="s">
        <v>167</v>
      </c>
      <c r="O1352" t="s">
        <v>32</v>
      </c>
      <c r="P1352" t="s">
        <v>31</v>
      </c>
      <c r="Q1352" t="s">
        <v>27</v>
      </c>
      <c r="R1352" t="s">
        <v>35</v>
      </c>
      <c r="S1352" t="s">
        <v>27</v>
      </c>
      <c r="T1352" t="s">
        <v>27</v>
      </c>
      <c r="U1352" t="s">
        <v>31</v>
      </c>
      <c r="V1352" t="s">
        <v>27</v>
      </c>
      <c r="W1352" t="s">
        <v>27</v>
      </c>
      <c r="X1352" t="s">
        <v>172</v>
      </c>
      <c r="Y1352" t="s">
        <v>8223</v>
      </c>
    </row>
    <row r="1353" spans="1:25" x14ac:dyDescent="0.25">
      <c r="A1353">
        <v>699373</v>
      </c>
      <c r="B1353" t="s">
        <v>8224</v>
      </c>
      <c r="C1353" t="s">
        <v>8225</v>
      </c>
      <c r="D1353">
        <v>4</v>
      </c>
      <c r="E1353" t="s">
        <v>8226</v>
      </c>
      <c r="F1353" t="s">
        <v>801</v>
      </c>
      <c r="G1353" t="e">
        <f>-mab</f>
        <v>#NAME?</v>
      </c>
      <c r="H1353" t="s">
        <v>98</v>
      </c>
      <c r="I1353" t="e">
        <f>-mab</f>
        <v>#NAME?</v>
      </c>
      <c r="J1353">
        <v>2004</v>
      </c>
      <c r="K1353">
        <v>2005</v>
      </c>
      <c r="L1353" t="s">
        <v>8227</v>
      </c>
      <c r="M1353" t="s">
        <v>8228</v>
      </c>
      <c r="O1353" t="s">
        <v>99</v>
      </c>
      <c r="P1353" t="s">
        <v>27</v>
      </c>
      <c r="Q1353" t="s">
        <v>27</v>
      </c>
      <c r="R1353" t="s">
        <v>28</v>
      </c>
      <c r="S1353" t="s">
        <v>27</v>
      </c>
      <c r="T1353" t="s">
        <v>27</v>
      </c>
      <c r="U1353" t="s">
        <v>31</v>
      </c>
      <c r="V1353" t="s">
        <v>27</v>
      </c>
      <c r="W1353" t="s">
        <v>31</v>
      </c>
      <c r="X1353" t="s">
        <v>172</v>
      </c>
    </row>
    <row r="1354" spans="1:25" x14ac:dyDescent="0.25">
      <c r="A1354">
        <v>675217</v>
      </c>
      <c r="B1354" t="s">
        <v>8229</v>
      </c>
      <c r="C1354" t="s">
        <v>8230</v>
      </c>
      <c r="D1354">
        <v>4</v>
      </c>
      <c r="E1354" t="s">
        <v>8231</v>
      </c>
      <c r="F1354" t="s">
        <v>1590</v>
      </c>
      <c r="J1354">
        <v>1978</v>
      </c>
      <c r="K1354">
        <v>1993</v>
      </c>
      <c r="L1354" t="s">
        <v>8232</v>
      </c>
      <c r="M1354" t="s">
        <v>8233</v>
      </c>
      <c r="N1354" t="s">
        <v>1809</v>
      </c>
      <c r="O1354" t="s">
        <v>32</v>
      </c>
      <c r="P1354" t="s">
        <v>31</v>
      </c>
      <c r="Q1354" t="s">
        <v>27</v>
      </c>
      <c r="R1354" t="s">
        <v>35</v>
      </c>
      <c r="S1354" t="s">
        <v>27</v>
      </c>
      <c r="T1354" t="s">
        <v>27</v>
      </c>
      <c r="U1354" t="s">
        <v>27</v>
      </c>
      <c r="V1354" t="s">
        <v>31</v>
      </c>
      <c r="W1354" t="s">
        <v>27</v>
      </c>
      <c r="X1354" t="s">
        <v>47</v>
      </c>
      <c r="Y1354" t="s">
        <v>8234</v>
      </c>
    </row>
    <row r="1355" spans="1:25" x14ac:dyDescent="0.25">
      <c r="A1355">
        <v>675433</v>
      </c>
      <c r="B1355" t="s">
        <v>8235</v>
      </c>
      <c r="C1355" t="s">
        <v>8236</v>
      </c>
      <c r="D1355">
        <v>4</v>
      </c>
      <c r="F1355" t="s">
        <v>8237</v>
      </c>
      <c r="J1355">
        <v>1996</v>
      </c>
      <c r="K1355">
        <v>1996</v>
      </c>
      <c r="N1355" t="s">
        <v>8238</v>
      </c>
      <c r="O1355" t="s">
        <v>37</v>
      </c>
      <c r="P1355" t="s">
        <v>27</v>
      </c>
      <c r="Q1355" t="s">
        <v>27</v>
      </c>
      <c r="R1355" t="s">
        <v>28</v>
      </c>
      <c r="S1355" t="s">
        <v>27</v>
      </c>
      <c r="T1355" t="s">
        <v>27</v>
      </c>
      <c r="U1355" t="s">
        <v>27</v>
      </c>
      <c r="V1355" t="s">
        <v>31</v>
      </c>
      <c r="W1355" t="s">
        <v>27</v>
      </c>
      <c r="X1355" t="s">
        <v>580</v>
      </c>
    </row>
    <row r="1356" spans="1:25" x14ac:dyDescent="0.25">
      <c r="A1356">
        <v>340684</v>
      </c>
      <c r="B1356" t="s">
        <v>8239</v>
      </c>
      <c r="C1356" t="s">
        <v>8240</v>
      </c>
      <c r="D1356">
        <v>4</v>
      </c>
      <c r="E1356" t="s">
        <v>8241</v>
      </c>
      <c r="F1356" t="s">
        <v>544</v>
      </c>
      <c r="G1356" t="e">
        <f>-vir</f>
        <v>#NAME?</v>
      </c>
      <c r="H1356" t="s">
        <v>4611</v>
      </c>
      <c r="I1356" t="s">
        <v>4612</v>
      </c>
      <c r="J1356">
        <v>2007</v>
      </c>
      <c r="K1356">
        <v>2012</v>
      </c>
      <c r="L1356" t="s">
        <v>8242</v>
      </c>
      <c r="M1356" t="s">
        <v>8243</v>
      </c>
      <c r="O1356" t="s">
        <v>32</v>
      </c>
      <c r="P1356" t="s">
        <v>31</v>
      </c>
      <c r="Q1356" t="s">
        <v>27</v>
      </c>
      <c r="R1356" t="s">
        <v>28</v>
      </c>
      <c r="S1356" t="s">
        <v>27</v>
      </c>
      <c r="T1356" t="s">
        <v>31</v>
      </c>
      <c r="U1356" t="s">
        <v>27</v>
      </c>
      <c r="V1356" t="s">
        <v>27</v>
      </c>
      <c r="W1356" t="s">
        <v>27</v>
      </c>
      <c r="X1356" t="s">
        <v>47</v>
      </c>
      <c r="Y1356" t="s">
        <v>8244</v>
      </c>
    </row>
    <row r="1357" spans="1:25" x14ac:dyDescent="0.25">
      <c r="A1357">
        <v>4584</v>
      </c>
      <c r="B1357" t="s">
        <v>8245</v>
      </c>
      <c r="C1357" t="s">
        <v>8246</v>
      </c>
      <c r="D1357">
        <v>4</v>
      </c>
      <c r="E1357" t="s">
        <v>8247</v>
      </c>
      <c r="F1357" t="s">
        <v>8248</v>
      </c>
      <c r="G1357" t="e">
        <f>-pamine</f>
        <v>#NAME?</v>
      </c>
      <c r="H1357" t="s">
        <v>649</v>
      </c>
      <c r="I1357" t="e">
        <f>-pamine</f>
        <v>#NAME?</v>
      </c>
      <c r="J1357">
        <v>1969</v>
      </c>
      <c r="K1357">
        <v>1974</v>
      </c>
      <c r="L1357" t="s">
        <v>8249</v>
      </c>
      <c r="M1357" t="s">
        <v>8250</v>
      </c>
      <c r="N1357" t="s">
        <v>1455</v>
      </c>
      <c r="O1357" t="s">
        <v>32</v>
      </c>
      <c r="P1357" t="s">
        <v>31</v>
      </c>
      <c r="Q1357" t="s">
        <v>27</v>
      </c>
      <c r="R1357" t="s">
        <v>35</v>
      </c>
      <c r="S1357" t="s">
        <v>27</v>
      </c>
      <c r="T1357" t="s">
        <v>27</v>
      </c>
      <c r="U1357" t="s">
        <v>31</v>
      </c>
      <c r="V1357" t="s">
        <v>27</v>
      </c>
      <c r="W1357" t="s">
        <v>31</v>
      </c>
      <c r="X1357" t="s">
        <v>47</v>
      </c>
      <c r="Y1357" t="s">
        <v>8251</v>
      </c>
    </row>
    <row r="1358" spans="1:25" x14ac:dyDescent="0.25">
      <c r="A1358">
        <v>433015</v>
      </c>
      <c r="B1358" t="s">
        <v>8252</v>
      </c>
      <c r="C1358" t="s">
        <v>8253</v>
      </c>
      <c r="D1358">
        <v>4</v>
      </c>
      <c r="F1358" t="s">
        <v>8254</v>
      </c>
      <c r="J1358">
        <v>1963</v>
      </c>
      <c r="K1358">
        <v>1956</v>
      </c>
      <c r="L1358" t="s">
        <v>8255</v>
      </c>
      <c r="M1358" t="s">
        <v>8256</v>
      </c>
      <c r="N1358" t="s">
        <v>8257</v>
      </c>
      <c r="O1358" t="s">
        <v>32</v>
      </c>
      <c r="P1358" t="s">
        <v>27</v>
      </c>
      <c r="Q1358" t="s">
        <v>27</v>
      </c>
      <c r="R1358" t="s">
        <v>28</v>
      </c>
      <c r="S1358" t="s">
        <v>27</v>
      </c>
      <c r="T1358" t="s">
        <v>31</v>
      </c>
      <c r="U1358" t="s">
        <v>31</v>
      </c>
      <c r="V1358" t="s">
        <v>27</v>
      </c>
      <c r="W1358" t="s">
        <v>31</v>
      </c>
      <c r="X1358" t="s">
        <v>47</v>
      </c>
      <c r="Y1358" t="s">
        <v>8258</v>
      </c>
    </row>
    <row r="1359" spans="1:25" x14ac:dyDescent="0.25">
      <c r="A1359">
        <v>675221</v>
      </c>
      <c r="B1359" t="s">
        <v>8259</v>
      </c>
      <c r="C1359" t="s">
        <v>8260</v>
      </c>
      <c r="D1359">
        <v>4</v>
      </c>
      <c r="F1359" t="s">
        <v>8261</v>
      </c>
      <c r="J1359">
        <v>1963</v>
      </c>
      <c r="K1359">
        <v>1967</v>
      </c>
      <c r="L1359" t="s">
        <v>8262</v>
      </c>
      <c r="M1359" t="s">
        <v>8263</v>
      </c>
      <c r="N1359" t="s">
        <v>7559</v>
      </c>
      <c r="O1359" t="s">
        <v>32</v>
      </c>
      <c r="P1359" t="s">
        <v>31</v>
      </c>
      <c r="Q1359" t="s">
        <v>27</v>
      </c>
      <c r="R1359" t="s">
        <v>35</v>
      </c>
      <c r="S1359" t="s">
        <v>31</v>
      </c>
      <c r="T1359" t="s">
        <v>31</v>
      </c>
      <c r="U1359" t="s">
        <v>27</v>
      </c>
      <c r="V1359" t="s">
        <v>27</v>
      </c>
      <c r="W1359" t="s">
        <v>27</v>
      </c>
      <c r="X1359" t="s">
        <v>47</v>
      </c>
      <c r="Y1359" t="s">
        <v>8264</v>
      </c>
    </row>
    <row r="1360" spans="1:25" x14ac:dyDescent="0.25">
      <c r="A1360">
        <v>21459</v>
      </c>
      <c r="B1360" t="s">
        <v>8265</v>
      </c>
      <c r="C1360" t="s">
        <v>8266</v>
      </c>
      <c r="D1360">
        <v>4</v>
      </c>
      <c r="E1360" t="s">
        <v>8267</v>
      </c>
      <c r="F1360" t="s">
        <v>8268</v>
      </c>
      <c r="J1360">
        <v>1973</v>
      </c>
      <c r="K1360">
        <v>1984</v>
      </c>
      <c r="L1360" t="s">
        <v>8269</v>
      </c>
      <c r="M1360" t="s">
        <v>8270</v>
      </c>
      <c r="N1360" t="s">
        <v>3285</v>
      </c>
      <c r="O1360" t="s">
        <v>26</v>
      </c>
      <c r="P1360" t="s">
        <v>31</v>
      </c>
      <c r="Q1360" t="s">
        <v>27</v>
      </c>
      <c r="R1360" t="s">
        <v>28</v>
      </c>
      <c r="S1360" t="s">
        <v>27</v>
      </c>
      <c r="T1360" t="s">
        <v>31</v>
      </c>
      <c r="U1360" t="s">
        <v>31</v>
      </c>
      <c r="V1360" t="s">
        <v>27</v>
      </c>
      <c r="W1360" t="s">
        <v>31</v>
      </c>
      <c r="X1360" t="s">
        <v>47</v>
      </c>
      <c r="Y1360" t="s">
        <v>8271</v>
      </c>
    </row>
    <row r="1361" spans="1:25" x14ac:dyDescent="0.25">
      <c r="A1361">
        <v>31289</v>
      </c>
      <c r="B1361" t="s">
        <v>8272</v>
      </c>
      <c r="C1361" t="s">
        <v>8273</v>
      </c>
      <c r="D1361">
        <v>4</v>
      </c>
      <c r="E1361" t="s">
        <v>8274</v>
      </c>
      <c r="F1361" t="s">
        <v>1562</v>
      </c>
      <c r="J1361">
        <v>1994</v>
      </c>
      <c r="K1361">
        <v>2010</v>
      </c>
      <c r="L1361" t="s">
        <v>8275</v>
      </c>
      <c r="M1361" t="s">
        <v>8276</v>
      </c>
      <c r="N1361" t="s">
        <v>8277</v>
      </c>
      <c r="O1361" t="s">
        <v>32</v>
      </c>
      <c r="P1361" t="s">
        <v>31</v>
      </c>
      <c r="Q1361" t="s">
        <v>27</v>
      </c>
      <c r="R1361" t="s">
        <v>35</v>
      </c>
      <c r="S1361" t="s">
        <v>27</v>
      </c>
      <c r="T1361" t="s">
        <v>31</v>
      </c>
      <c r="U1361" t="s">
        <v>27</v>
      </c>
      <c r="V1361" t="s">
        <v>27</v>
      </c>
      <c r="W1361" t="s">
        <v>27</v>
      </c>
      <c r="X1361" t="s">
        <v>47</v>
      </c>
      <c r="Y1361" t="s">
        <v>8278</v>
      </c>
    </row>
    <row r="1362" spans="1:25" x14ac:dyDescent="0.25">
      <c r="A1362">
        <v>89526</v>
      </c>
      <c r="B1362" t="s">
        <v>8279</v>
      </c>
      <c r="C1362" t="s">
        <v>8280</v>
      </c>
      <c r="D1362">
        <v>4</v>
      </c>
      <c r="F1362" t="s">
        <v>8281</v>
      </c>
      <c r="J1362">
        <v>1967</v>
      </c>
      <c r="K1362">
        <v>1981</v>
      </c>
      <c r="L1362" t="s">
        <v>8282</v>
      </c>
      <c r="M1362" t="s">
        <v>8283</v>
      </c>
      <c r="N1362" t="s">
        <v>483</v>
      </c>
      <c r="O1362" t="s">
        <v>32</v>
      </c>
      <c r="P1362" t="s">
        <v>31</v>
      </c>
      <c r="Q1362" t="s">
        <v>27</v>
      </c>
      <c r="R1362" t="s">
        <v>35</v>
      </c>
      <c r="S1362" t="s">
        <v>27</v>
      </c>
      <c r="T1362" t="s">
        <v>31</v>
      </c>
      <c r="U1362" t="s">
        <v>27</v>
      </c>
      <c r="V1362" t="s">
        <v>27</v>
      </c>
      <c r="W1362" t="s">
        <v>31</v>
      </c>
      <c r="X1362" t="s">
        <v>47</v>
      </c>
      <c r="Y1362" t="s">
        <v>8284</v>
      </c>
    </row>
    <row r="1363" spans="1:25" x14ac:dyDescent="0.25">
      <c r="A1363">
        <v>371655</v>
      </c>
      <c r="B1363" t="s">
        <v>8285</v>
      </c>
      <c r="C1363" t="s">
        <v>8286</v>
      </c>
      <c r="D1363">
        <v>4</v>
      </c>
      <c r="E1363" t="s">
        <v>8287</v>
      </c>
      <c r="F1363" t="s">
        <v>8288</v>
      </c>
      <c r="G1363" t="s">
        <v>85</v>
      </c>
      <c r="H1363" t="s">
        <v>86</v>
      </c>
      <c r="I1363" t="s">
        <v>85</v>
      </c>
      <c r="J1363">
        <v>1984</v>
      </c>
      <c r="K1363">
        <v>1983</v>
      </c>
      <c r="L1363" t="s">
        <v>8289</v>
      </c>
      <c r="M1363" t="s">
        <v>8290</v>
      </c>
      <c r="N1363" t="s">
        <v>84</v>
      </c>
      <c r="O1363" t="s">
        <v>26</v>
      </c>
      <c r="P1363" t="s">
        <v>31</v>
      </c>
      <c r="Q1363" t="s">
        <v>27</v>
      </c>
      <c r="R1363" t="s">
        <v>28</v>
      </c>
      <c r="S1363" t="s">
        <v>27</v>
      </c>
      <c r="T1363" t="s">
        <v>27</v>
      </c>
      <c r="U1363" t="s">
        <v>31</v>
      </c>
      <c r="V1363" t="s">
        <v>27</v>
      </c>
      <c r="W1363" t="s">
        <v>27</v>
      </c>
      <c r="X1363" t="s">
        <v>47</v>
      </c>
      <c r="Y1363" t="s">
        <v>8291</v>
      </c>
    </row>
    <row r="1364" spans="1:25" x14ac:dyDescent="0.25">
      <c r="A1364">
        <v>685334</v>
      </c>
      <c r="B1364" t="s">
        <v>8292</v>
      </c>
      <c r="C1364" t="s">
        <v>8293</v>
      </c>
      <c r="D1364">
        <v>4</v>
      </c>
      <c r="E1364" t="s">
        <v>8294</v>
      </c>
      <c r="F1364" t="s">
        <v>4911</v>
      </c>
      <c r="G1364" t="e">
        <f>-depsin</f>
        <v>#NAME?</v>
      </c>
      <c r="H1364" t="s">
        <v>4477</v>
      </c>
      <c r="I1364" t="e">
        <f>-depsin</f>
        <v>#NAME?</v>
      </c>
      <c r="J1364">
        <v>2006</v>
      </c>
      <c r="K1364">
        <v>2009</v>
      </c>
      <c r="L1364" t="s">
        <v>8295</v>
      </c>
      <c r="M1364" t="s">
        <v>8296</v>
      </c>
      <c r="O1364" t="s">
        <v>26</v>
      </c>
      <c r="P1364" t="s">
        <v>27</v>
      </c>
      <c r="Q1364" t="s">
        <v>27</v>
      </c>
      <c r="R1364" t="s">
        <v>28</v>
      </c>
      <c r="S1364" t="s">
        <v>31</v>
      </c>
      <c r="T1364" t="s">
        <v>27</v>
      </c>
      <c r="U1364" t="s">
        <v>31</v>
      </c>
      <c r="V1364" t="s">
        <v>27</v>
      </c>
      <c r="W1364" t="s">
        <v>27</v>
      </c>
      <c r="X1364" t="s">
        <v>47</v>
      </c>
      <c r="Y1364" t="s">
        <v>8297</v>
      </c>
    </row>
    <row r="1365" spans="1:25" x14ac:dyDescent="0.25">
      <c r="A1365">
        <v>75901</v>
      </c>
      <c r="B1365" t="s">
        <v>8298</v>
      </c>
      <c r="C1365" t="s">
        <v>8299</v>
      </c>
      <c r="D1365">
        <v>4</v>
      </c>
      <c r="E1365" t="s">
        <v>8300</v>
      </c>
      <c r="F1365" t="s">
        <v>8301</v>
      </c>
      <c r="G1365" t="e">
        <f>-citabine</f>
        <v>#NAME?</v>
      </c>
      <c r="H1365" t="s">
        <v>1735</v>
      </c>
      <c r="I1365" t="e">
        <f>-citabine</f>
        <v>#NAME?</v>
      </c>
      <c r="J1365">
        <v>1989</v>
      </c>
      <c r="K1365">
        <v>1996</v>
      </c>
      <c r="L1365" t="s">
        <v>8302</v>
      </c>
      <c r="M1365" t="s">
        <v>8303</v>
      </c>
      <c r="N1365" t="s">
        <v>167</v>
      </c>
      <c r="O1365" t="s">
        <v>26</v>
      </c>
      <c r="P1365" t="s">
        <v>31</v>
      </c>
      <c r="Q1365" t="s">
        <v>27</v>
      </c>
      <c r="R1365" t="s">
        <v>28</v>
      </c>
      <c r="S1365" t="s">
        <v>31</v>
      </c>
      <c r="T1365" t="s">
        <v>27</v>
      </c>
      <c r="U1365" t="s">
        <v>31</v>
      </c>
      <c r="V1365" t="s">
        <v>27</v>
      </c>
      <c r="W1365" t="s">
        <v>27</v>
      </c>
      <c r="X1365" t="s">
        <v>47</v>
      </c>
      <c r="Y1365" t="s">
        <v>8304</v>
      </c>
    </row>
    <row r="1366" spans="1:25" x14ac:dyDescent="0.25">
      <c r="A1366">
        <v>1377257</v>
      </c>
      <c r="B1366" t="s">
        <v>8305</v>
      </c>
      <c r="C1366" t="s">
        <v>8306</v>
      </c>
      <c r="D1366">
        <v>4</v>
      </c>
      <c r="E1366" t="s">
        <v>8307</v>
      </c>
      <c r="F1366" t="s">
        <v>8308</v>
      </c>
      <c r="G1366" t="e">
        <f>-tide</f>
        <v>#NAME?</v>
      </c>
      <c r="H1366" t="s">
        <v>2282</v>
      </c>
      <c r="I1366" t="s">
        <v>2283</v>
      </c>
      <c r="J1366">
        <v>2000</v>
      </c>
      <c r="K1366">
        <v>2012</v>
      </c>
      <c r="L1366" t="s">
        <v>8309</v>
      </c>
      <c r="M1366" t="s">
        <v>8310</v>
      </c>
      <c r="O1366" t="s">
        <v>40</v>
      </c>
      <c r="P1366" t="s">
        <v>27</v>
      </c>
      <c r="Q1366" t="s">
        <v>27</v>
      </c>
      <c r="R1366" t="s">
        <v>28</v>
      </c>
      <c r="S1366" t="s">
        <v>27</v>
      </c>
      <c r="T1366" t="s">
        <v>27</v>
      </c>
      <c r="U1366" t="s">
        <v>31</v>
      </c>
      <c r="V1366" t="s">
        <v>27</v>
      </c>
      <c r="W1366" t="s">
        <v>27</v>
      </c>
      <c r="X1366" t="s">
        <v>47</v>
      </c>
      <c r="Y1366" t="s">
        <v>8311</v>
      </c>
    </row>
    <row r="1367" spans="1:25" x14ac:dyDescent="0.25">
      <c r="A1367">
        <v>1382324</v>
      </c>
      <c r="B1367" t="s">
        <v>8312</v>
      </c>
      <c r="C1367" t="s">
        <v>8313</v>
      </c>
      <c r="D1367">
        <v>4</v>
      </c>
      <c r="F1367" t="s">
        <v>8314</v>
      </c>
      <c r="J1367">
        <v>1966</v>
      </c>
      <c r="L1367" t="s">
        <v>8315</v>
      </c>
      <c r="M1367" t="s">
        <v>8316</v>
      </c>
      <c r="N1367" t="s">
        <v>293</v>
      </c>
      <c r="O1367" t="s">
        <v>36</v>
      </c>
      <c r="P1367" t="s">
        <v>27</v>
      </c>
      <c r="Q1367" t="s">
        <v>27</v>
      </c>
      <c r="R1367" t="s">
        <v>35</v>
      </c>
      <c r="S1367" t="s">
        <v>27</v>
      </c>
      <c r="T1367" t="s">
        <v>31</v>
      </c>
      <c r="U1367" t="s">
        <v>31</v>
      </c>
      <c r="V1367" t="s">
        <v>27</v>
      </c>
      <c r="W1367" t="s">
        <v>27</v>
      </c>
      <c r="X1367" t="s">
        <v>47</v>
      </c>
    </row>
    <row r="1368" spans="1:25" x14ac:dyDescent="0.25">
      <c r="A1368">
        <v>1376651</v>
      </c>
      <c r="B1368" t="s">
        <v>8317</v>
      </c>
      <c r="C1368" t="s">
        <v>8318</v>
      </c>
      <c r="D1368">
        <v>4</v>
      </c>
      <c r="F1368" t="s">
        <v>1617</v>
      </c>
      <c r="L1368" t="s">
        <v>8319</v>
      </c>
      <c r="M1368" t="s">
        <v>8320</v>
      </c>
      <c r="O1368" t="s">
        <v>26</v>
      </c>
      <c r="P1368" t="s">
        <v>27</v>
      </c>
      <c r="Q1368" t="s">
        <v>27</v>
      </c>
      <c r="R1368" t="s">
        <v>28</v>
      </c>
      <c r="S1368" t="s">
        <v>27</v>
      </c>
      <c r="T1368" t="s">
        <v>27</v>
      </c>
      <c r="U1368" t="s">
        <v>27</v>
      </c>
      <c r="V1368" t="s">
        <v>27</v>
      </c>
      <c r="W1368" t="s">
        <v>27</v>
      </c>
      <c r="X1368" t="s">
        <v>172</v>
      </c>
    </row>
    <row r="1369" spans="1:25" x14ac:dyDescent="0.25">
      <c r="A1369">
        <v>675707</v>
      </c>
      <c r="B1369" t="s">
        <v>8321</v>
      </c>
      <c r="C1369" t="s">
        <v>8322</v>
      </c>
      <c r="D1369">
        <v>4</v>
      </c>
      <c r="E1369" t="s">
        <v>8323</v>
      </c>
      <c r="F1369" t="s">
        <v>8324</v>
      </c>
      <c r="G1369" t="e">
        <f ca="1">-pin(e)</f>
        <v>#NAME?</v>
      </c>
      <c r="H1369" t="s">
        <v>65</v>
      </c>
      <c r="I1369" t="e">
        <f ca="1">-pin(e)</f>
        <v>#NAME?</v>
      </c>
      <c r="J1369">
        <v>2002</v>
      </c>
      <c r="K1369">
        <v>2009</v>
      </c>
      <c r="L1369" t="s">
        <v>8325</v>
      </c>
      <c r="M1369" t="s">
        <v>8326</v>
      </c>
      <c r="O1369" t="s">
        <v>32</v>
      </c>
      <c r="P1369" t="s">
        <v>31</v>
      </c>
      <c r="Q1369" t="s">
        <v>27</v>
      </c>
      <c r="R1369" t="s">
        <v>33</v>
      </c>
      <c r="S1369" t="s">
        <v>27</v>
      </c>
      <c r="T1369" t="s">
        <v>27</v>
      </c>
      <c r="U1369" t="s">
        <v>27</v>
      </c>
      <c r="V1369" t="s">
        <v>31</v>
      </c>
      <c r="W1369" t="s">
        <v>31</v>
      </c>
      <c r="X1369" t="s">
        <v>47</v>
      </c>
      <c r="Y1369" t="s">
        <v>8327</v>
      </c>
    </row>
    <row r="1370" spans="1:25" x14ac:dyDescent="0.25">
      <c r="A1370">
        <v>84482</v>
      </c>
      <c r="B1370" t="s">
        <v>8328</v>
      </c>
      <c r="C1370" t="s">
        <v>8329</v>
      </c>
      <c r="D1370">
        <v>4</v>
      </c>
      <c r="F1370" t="s">
        <v>8330</v>
      </c>
      <c r="J1370">
        <v>1979</v>
      </c>
      <c r="N1370" t="s">
        <v>243</v>
      </c>
      <c r="O1370" t="s">
        <v>32</v>
      </c>
      <c r="P1370" t="s">
        <v>31</v>
      </c>
      <c r="Q1370" t="s">
        <v>27</v>
      </c>
      <c r="R1370" t="s">
        <v>28</v>
      </c>
      <c r="S1370" t="s">
        <v>27</v>
      </c>
      <c r="T1370" t="s">
        <v>31</v>
      </c>
      <c r="U1370" t="s">
        <v>27</v>
      </c>
      <c r="V1370" t="s">
        <v>27</v>
      </c>
      <c r="W1370" t="s">
        <v>27</v>
      </c>
      <c r="X1370" t="s">
        <v>172</v>
      </c>
      <c r="Y1370" t="s">
        <v>8331</v>
      </c>
    </row>
    <row r="1371" spans="1:25" x14ac:dyDescent="0.25">
      <c r="A1371">
        <v>674904</v>
      </c>
      <c r="B1371" t="s">
        <v>8332</v>
      </c>
      <c r="C1371" t="s">
        <v>8333</v>
      </c>
      <c r="D1371">
        <v>4</v>
      </c>
      <c r="E1371" t="s">
        <v>8334</v>
      </c>
      <c r="F1371" t="s">
        <v>4422</v>
      </c>
      <c r="G1371" t="s">
        <v>1141</v>
      </c>
      <c r="H1371" t="s">
        <v>1142</v>
      </c>
      <c r="I1371" t="s">
        <v>1141</v>
      </c>
      <c r="J1371">
        <v>1997</v>
      </c>
      <c r="K1371">
        <v>1997</v>
      </c>
      <c r="L1371" t="s">
        <v>8335</v>
      </c>
      <c r="M1371" t="s">
        <v>8336</v>
      </c>
      <c r="N1371" t="s">
        <v>895</v>
      </c>
      <c r="O1371" t="s">
        <v>26</v>
      </c>
      <c r="P1371" t="s">
        <v>31</v>
      </c>
      <c r="Q1371" t="s">
        <v>27</v>
      </c>
      <c r="R1371" t="s">
        <v>28</v>
      </c>
      <c r="S1371" t="s">
        <v>31</v>
      </c>
      <c r="T1371" t="s">
        <v>27</v>
      </c>
      <c r="U1371" t="s">
        <v>27</v>
      </c>
      <c r="V1371" t="s">
        <v>31</v>
      </c>
      <c r="W1371" t="s">
        <v>27</v>
      </c>
      <c r="X1371" t="s">
        <v>47</v>
      </c>
      <c r="Y1371" t="s">
        <v>8337</v>
      </c>
    </row>
    <row r="1372" spans="1:25" x14ac:dyDescent="0.25">
      <c r="A1372">
        <v>675439</v>
      </c>
      <c r="B1372" t="s">
        <v>8338</v>
      </c>
      <c r="C1372" t="s">
        <v>8339</v>
      </c>
      <c r="D1372">
        <v>4</v>
      </c>
      <c r="E1372" t="s">
        <v>8340</v>
      </c>
      <c r="F1372" t="s">
        <v>8341</v>
      </c>
      <c r="G1372" t="e">
        <f>-mab</f>
        <v>#NAME?</v>
      </c>
      <c r="H1372" t="s">
        <v>98</v>
      </c>
      <c r="I1372" t="e">
        <f>-mab</f>
        <v>#NAME?</v>
      </c>
      <c r="J1372">
        <v>1998</v>
      </c>
      <c r="K1372">
        <v>2002</v>
      </c>
      <c r="O1372" t="s">
        <v>99</v>
      </c>
      <c r="P1372" t="s">
        <v>27</v>
      </c>
      <c r="Q1372" t="s">
        <v>27</v>
      </c>
      <c r="R1372" t="s">
        <v>28</v>
      </c>
      <c r="S1372" t="s">
        <v>27</v>
      </c>
      <c r="T1372" t="s">
        <v>27</v>
      </c>
      <c r="U1372" t="s">
        <v>31</v>
      </c>
      <c r="V1372" t="s">
        <v>27</v>
      </c>
      <c r="W1372" t="s">
        <v>27</v>
      </c>
      <c r="X1372" t="s">
        <v>37</v>
      </c>
    </row>
    <row r="1373" spans="1:25" x14ac:dyDescent="0.25">
      <c r="A1373">
        <v>675480</v>
      </c>
      <c r="B1373" t="s">
        <v>8342</v>
      </c>
      <c r="C1373" t="s">
        <v>8343</v>
      </c>
      <c r="D1373">
        <v>4</v>
      </c>
      <c r="E1373" t="s">
        <v>8344</v>
      </c>
      <c r="F1373" t="s">
        <v>8345</v>
      </c>
      <c r="G1373" t="e">
        <f>-cept</f>
        <v>#NAME?</v>
      </c>
      <c r="H1373" t="s">
        <v>8346</v>
      </c>
      <c r="I1373" t="s">
        <v>8347</v>
      </c>
      <c r="J1373">
        <v>2000</v>
      </c>
      <c r="K1373">
        <v>2003</v>
      </c>
      <c r="L1373" t="s">
        <v>8348</v>
      </c>
      <c r="M1373" t="s">
        <v>8349</v>
      </c>
      <c r="O1373" t="s">
        <v>40</v>
      </c>
      <c r="P1373" t="s">
        <v>27</v>
      </c>
      <c r="Q1373" t="s">
        <v>27</v>
      </c>
      <c r="R1373" t="s">
        <v>28</v>
      </c>
      <c r="S1373" t="s">
        <v>27</v>
      </c>
      <c r="T1373" t="s">
        <v>27</v>
      </c>
      <c r="U1373" t="s">
        <v>31</v>
      </c>
      <c r="V1373" t="s">
        <v>27</v>
      </c>
      <c r="W1373" t="s">
        <v>27</v>
      </c>
      <c r="X1373" t="s">
        <v>47</v>
      </c>
    </row>
    <row r="1374" spans="1:25" x14ac:dyDescent="0.25">
      <c r="A1374">
        <v>209224</v>
      </c>
      <c r="B1374" t="s">
        <v>8350</v>
      </c>
      <c r="C1374" t="s">
        <v>8351</v>
      </c>
      <c r="D1374">
        <v>4</v>
      </c>
      <c r="F1374" t="s">
        <v>8352</v>
      </c>
      <c r="K1374">
        <v>1976</v>
      </c>
      <c r="L1374" t="s">
        <v>8353</v>
      </c>
      <c r="M1374" t="s">
        <v>8354</v>
      </c>
      <c r="N1374" t="s">
        <v>137</v>
      </c>
      <c r="O1374" t="s">
        <v>32</v>
      </c>
      <c r="P1374" t="s">
        <v>31</v>
      </c>
      <c r="Q1374" t="s">
        <v>27</v>
      </c>
      <c r="R1374" t="s">
        <v>35</v>
      </c>
      <c r="S1374" t="s">
        <v>27</v>
      </c>
      <c r="T1374" t="s">
        <v>27</v>
      </c>
      <c r="U1374" t="s">
        <v>27</v>
      </c>
      <c r="V1374" t="s">
        <v>31</v>
      </c>
      <c r="W1374" t="s">
        <v>27</v>
      </c>
      <c r="X1374" t="s">
        <v>47</v>
      </c>
      <c r="Y1374" t="s">
        <v>8355</v>
      </c>
    </row>
    <row r="1375" spans="1:25" x14ac:dyDescent="0.25">
      <c r="A1375">
        <v>61181</v>
      </c>
      <c r="B1375" t="s">
        <v>8356</v>
      </c>
      <c r="C1375" t="s">
        <v>8357</v>
      </c>
      <c r="D1375">
        <v>4</v>
      </c>
      <c r="E1375" t="s">
        <v>8358</v>
      </c>
      <c r="F1375" t="s">
        <v>8359</v>
      </c>
      <c r="J1375">
        <v>1993</v>
      </c>
      <c r="K1375">
        <v>1997</v>
      </c>
      <c r="L1375" t="s">
        <v>8360</v>
      </c>
      <c r="M1375" t="s">
        <v>8361</v>
      </c>
      <c r="N1375" t="s">
        <v>8362</v>
      </c>
      <c r="O1375" t="s">
        <v>32</v>
      </c>
      <c r="P1375" t="s">
        <v>31</v>
      </c>
      <c r="Q1375" t="s">
        <v>27</v>
      </c>
      <c r="R1375" t="s">
        <v>28</v>
      </c>
      <c r="S1375" t="s">
        <v>27</v>
      </c>
      <c r="T1375" t="s">
        <v>31</v>
      </c>
      <c r="U1375" t="s">
        <v>27</v>
      </c>
      <c r="V1375" t="s">
        <v>27</v>
      </c>
      <c r="W1375" t="s">
        <v>27</v>
      </c>
      <c r="X1375" t="s">
        <v>47</v>
      </c>
      <c r="Y1375" t="s">
        <v>8363</v>
      </c>
    </row>
    <row r="1376" spans="1:25" x14ac:dyDescent="0.25">
      <c r="A1376">
        <v>36842</v>
      </c>
      <c r="B1376" t="s">
        <v>8364</v>
      </c>
      <c r="C1376" t="s">
        <v>8365</v>
      </c>
      <c r="D1376">
        <v>4</v>
      </c>
      <c r="F1376" t="s">
        <v>8366</v>
      </c>
      <c r="K1376">
        <v>1959</v>
      </c>
      <c r="L1376" t="s">
        <v>1723</v>
      </c>
      <c r="M1376" t="s">
        <v>1724</v>
      </c>
      <c r="N1376" t="s">
        <v>76</v>
      </c>
      <c r="O1376" t="s">
        <v>32</v>
      </c>
      <c r="P1376" t="s">
        <v>31</v>
      </c>
      <c r="Q1376" t="s">
        <v>27</v>
      </c>
      <c r="R1376" t="s">
        <v>35</v>
      </c>
      <c r="S1376" t="s">
        <v>27</v>
      </c>
      <c r="T1376" t="s">
        <v>31</v>
      </c>
      <c r="U1376" t="s">
        <v>31</v>
      </c>
      <c r="V1376" t="s">
        <v>27</v>
      </c>
      <c r="W1376" t="s">
        <v>31</v>
      </c>
      <c r="X1376" t="s">
        <v>47</v>
      </c>
      <c r="Y1376" t="s">
        <v>8367</v>
      </c>
    </row>
    <row r="1377" spans="1:25" x14ac:dyDescent="0.25">
      <c r="A1377">
        <v>1381255</v>
      </c>
      <c r="B1377" t="s">
        <v>8368</v>
      </c>
      <c r="C1377" t="s">
        <v>8369</v>
      </c>
      <c r="D1377">
        <v>4</v>
      </c>
      <c r="F1377" t="s">
        <v>8370</v>
      </c>
      <c r="G1377" t="e">
        <f>-ase</f>
        <v>#NAME?</v>
      </c>
      <c r="H1377" t="s">
        <v>620</v>
      </c>
      <c r="I1377" t="e">
        <f>-ase</f>
        <v>#NAME?</v>
      </c>
      <c r="J1377">
        <v>1970</v>
      </c>
      <c r="K1377">
        <v>1994</v>
      </c>
      <c r="L1377" t="s">
        <v>8371</v>
      </c>
      <c r="M1377" t="s">
        <v>8372</v>
      </c>
      <c r="N1377" t="s">
        <v>167</v>
      </c>
      <c r="O1377" t="s">
        <v>621</v>
      </c>
      <c r="P1377" t="s">
        <v>27</v>
      </c>
      <c r="Q1377" t="s">
        <v>27</v>
      </c>
      <c r="R1377" t="s">
        <v>28</v>
      </c>
      <c r="S1377" t="s">
        <v>27</v>
      </c>
      <c r="T1377" t="s">
        <v>27</v>
      </c>
      <c r="U1377" t="s">
        <v>31</v>
      </c>
      <c r="V1377" t="s">
        <v>27</v>
      </c>
      <c r="W1377" t="s">
        <v>27</v>
      </c>
      <c r="X1377" t="s">
        <v>47</v>
      </c>
    </row>
    <row r="1378" spans="1:25" x14ac:dyDescent="0.25">
      <c r="A1378">
        <v>3784</v>
      </c>
      <c r="B1378" t="s">
        <v>8373</v>
      </c>
      <c r="C1378" t="s">
        <v>8374</v>
      </c>
      <c r="D1378">
        <v>4</v>
      </c>
      <c r="E1378" t="s">
        <v>8375</v>
      </c>
      <c r="F1378" t="s">
        <v>8376</v>
      </c>
      <c r="J1378">
        <v>1990</v>
      </c>
      <c r="K1378">
        <v>1992</v>
      </c>
      <c r="L1378" t="s">
        <v>8377</v>
      </c>
      <c r="M1378" t="s">
        <v>8378</v>
      </c>
      <c r="N1378" t="s">
        <v>167</v>
      </c>
      <c r="O1378" t="s">
        <v>32</v>
      </c>
      <c r="P1378" t="s">
        <v>31</v>
      </c>
      <c r="Q1378" t="s">
        <v>27</v>
      </c>
      <c r="R1378" t="s">
        <v>33</v>
      </c>
      <c r="S1378" t="s">
        <v>27</v>
      </c>
      <c r="T1378" t="s">
        <v>27</v>
      </c>
      <c r="U1378" t="s">
        <v>27</v>
      </c>
      <c r="V1378" t="s">
        <v>31</v>
      </c>
      <c r="W1378" t="s">
        <v>27</v>
      </c>
      <c r="X1378" t="s">
        <v>172</v>
      </c>
      <c r="Y1378" t="s">
        <v>8379</v>
      </c>
    </row>
    <row r="1379" spans="1:25" x14ac:dyDescent="0.25">
      <c r="A1379">
        <v>27340</v>
      </c>
      <c r="B1379" t="s">
        <v>8380</v>
      </c>
      <c r="C1379" t="s">
        <v>8381</v>
      </c>
      <c r="D1379">
        <v>4</v>
      </c>
      <c r="F1379" t="s">
        <v>8382</v>
      </c>
      <c r="K1379">
        <v>1950</v>
      </c>
      <c r="L1379" t="s">
        <v>8383</v>
      </c>
      <c r="M1379" t="s">
        <v>8384</v>
      </c>
      <c r="N1379" t="s">
        <v>8385</v>
      </c>
      <c r="O1379" t="s">
        <v>32</v>
      </c>
      <c r="P1379" t="s">
        <v>31</v>
      </c>
      <c r="Q1379" t="s">
        <v>27</v>
      </c>
      <c r="R1379" t="s">
        <v>28</v>
      </c>
      <c r="S1379" t="s">
        <v>27</v>
      </c>
      <c r="T1379" t="s">
        <v>31</v>
      </c>
      <c r="U1379" t="s">
        <v>31</v>
      </c>
      <c r="V1379" t="s">
        <v>31</v>
      </c>
      <c r="W1379" t="s">
        <v>31</v>
      </c>
      <c r="X1379" t="s">
        <v>172</v>
      </c>
      <c r="Y1379" t="s">
        <v>8386</v>
      </c>
    </row>
    <row r="1380" spans="1:25" x14ac:dyDescent="0.25">
      <c r="A1380">
        <v>453911</v>
      </c>
      <c r="B1380" t="s">
        <v>8387</v>
      </c>
      <c r="C1380" t="s">
        <v>8388</v>
      </c>
      <c r="D1380">
        <v>4</v>
      </c>
      <c r="E1380" t="s">
        <v>8389</v>
      </c>
      <c r="F1380" t="s">
        <v>2783</v>
      </c>
      <c r="G1380" t="e">
        <f>-mustine</f>
        <v>#NAME?</v>
      </c>
      <c r="H1380" t="s">
        <v>105</v>
      </c>
      <c r="I1380" t="e">
        <f>-mustine</f>
        <v>#NAME?</v>
      </c>
      <c r="J1380">
        <v>2004</v>
      </c>
      <c r="K1380">
        <v>2008</v>
      </c>
      <c r="L1380" t="s">
        <v>8390</v>
      </c>
      <c r="M1380" t="s">
        <v>8391</v>
      </c>
      <c r="O1380" t="s">
        <v>32</v>
      </c>
      <c r="P1380" t="s">
        <v>31</v>
      </c>
      <c r="Q1380" t="s">
        <v>27</v>
      </c>
      <c r="R1380" t="s">
        <v>35</v>
      </c>
      <c r="S1380" t="s">
        <v>27</v>
      </c>
      <c r="T1380" t="s">
        <v>27</v>
      </c>
      <c r="U1380" t="s">
        <v>31</v>
      </c>
      <c r="V1380" t="s">
        <v>27</v>
      </c>
      <c r="W1380" t="s">
        <v>27</v>
      </c>
      <c r="X1380" t="s">
        <v>47</v>
      </c>
      <c r="Y1380" t="s">
        <v>8392</v>
      </c>
    </row>
    <row r="1381" spans="1:25" x14ac:dyDescent="0.25">
      <c r="A1381">
        <v>419596</v>
      </c>
      <c r="B1381" t="s">
        <v>8393</v>
      </c>
      <c r="C1381" t="s">
        <v>8394</v>
      </c>
      <c r="D1381">
        <v>4</v>
      </c>
      <c r="E1381" t="s">
        <v>8395</v>
      </c>
      <c r="F1381" t="s">
        <v>8396</v>
      </c>
      <c r="G1381" t="e">
        <f>-dipine</f>
        <v>#NAME?</v>
      </c>
      <c r="H1381" t="s">
        <v>73</v>
      </c>
      <c r="I1381" t="e">
        <f>-dipine</f>
        <v>#NAME?</v>
      </c>
      <c r="J1381">
        <v>1973</v>
      </c>
      <c r="K1381">
        <v>1981</v>
      </c>
      <c r="L1381" t="s">
        <v>8397</v>
      </c>
      <c r="M1381" t="s">
        <v>8398</v>
      </c>
      <c r="N1381" t="s">
        <v>713</v>
      </c>
      <c r="O1381" t="s">
        <v>32</v>
      </c>
      <c r="P1381" t="s">
        <v>31</v>
      </c>
      <c r="Q1381" t="s">
        <v>27</v>
      </c>
      <c r="R1381" t="s">
        <v>35</v>
      </c>
      <c r="S1381" t="s">
        <v>27</v>
      </c>
      <c r="T1381" t="s">
        <v>31</v>
      </c>
      <c r="U1381" t="s">
        <v>27</v>
      </c>
      <c r="V1381" t="s">
        <v>27</v>
      </c>
      <c r="W1381" t="s">
        <v>31</v>
      </c>
      <c r="X1381" t="s">
        <v>47</v>
      </c>
      <c r="Y1381" t="s">
        <v>8399</v>
      </c>
    </row>
    <row r="1382" spans="1:25" x14ac:dyDescent="0.25">
      <c r="A1382">
        <v>61945</v>
      </c>
      <c r="B1382" t="s">
        <v>8400</v>
      </c>
      <c r="C1382" t="s">
        <v>8401</v>
      </c>
      <c r="D1382">
        <v>4</v>
      </c>
      <c r="E1382" t="s">
        <v>8402</v>
      </c>
      <c r="F1382" t="s">
        <v>353</v>
      </c>
      <c r="G1382" t="s">
        <v>809</v>
      </c>
      <c r="H1382" t="s">
        <v>810</v>
      </c>
      <c r="I1382" t="s">
        <v>809</v>
      </c>
      <c r="J1382">
        <v>2006</v>
      </c>
      <c r="K1382">
        <v>2011</v>
      </c>
      <c r="L1382" t="s">
        <v>8403</v>
      </c>
      <c r="M1382" t="s">
        <v>8404</v>
      </c>
      <c r="O1382" t="s">
        <v>32</v>
      </c>
      <c r="P1382" t="s">
        <v>31</v>
      </c>
      <c r="Q1382" t="s">
        <v>27</v>
      </c>
      <c r="R1382" t="s">
        <v>35</v>
      </c>
      <c r="S1382" t="s">
        <v>27</v>
      </c>
      <c r="T1382" t="s">
        <v>31</v>
      </c>
      <c r="U1382" t="s">
        <v>27</v>
      </c>
      <c r="V1382" t="s">
        <v>27</v>
      </c>
      <c r="W1382" t="s">
        <v>27</v>
      </c>
      <c r="X1382" t="s">
        <v>47</v>
      </c>
      <c r="Y1382" t="s">
        <v>8405</v>
      </c>
    </row>
    <row r="1383" spans="1:25" x14ac:dyDescent="0.25">
      <c r="A1383">
        <v>17025</v>
      </c>
      <c r="B1383" t="s">
        <v>8406</v>
      </c>
      <c r="C1383" t="s">
        <v>8407</v>
      </c>
      <c r="D1383">
        <v>4</v>
      </c>
      <c r="F1383" t="s">
        <v>8408</v>
      </c>
      <c r="K1383">
        <v>2000</v>
      </c>
      <c r="L1383" t="s">
        <v>8409</v>
      </c>
      <c r="M1383" t="s">
        <v>8410</v>
      </c>
      <c r="N1383" t="s">
        <v>8022</v>
      </c>
      <c r="O1383" t="s">
        <v>32</v>
      </c>
      <c r="P1383" t="s">
        <v>31</v>
      </c>
      <c r="Q1383" t="s">
        <v>27</v>
      </c>
      <c r="R1383" t="s">
        <v>35</v>
      </c>
      <c r="S1383" t="s">
        <v>27</v>
      </c>
      <c r="T1383" t="s">
        <v>27</v>
      </c>
      <c r="U1383" t="s">
        <v>27</v>
      </c>
      <c r="V1383" t="s">
        <v>31</v>
      </c>
      <c r="W1383" t="s">
        <v>27</v>
      </c>
      <c r="X1383" t="s">
        <v>580</v>
      </c>
      <c r="Y1383" t="s">
        <v>8411</v>
      </c>
    </row>
    <row r="1384" spans="1:25" x14ac:dyDescent="0.25">
      <c r="A1384">
        <v>10840</v>
      </c>
      <c r="B1384" t="s">
        <v>8412</v>
      </c>
      <c r="C1384" t="s">
        <v>8413</v>
      </c>
      <c r="D1384">
        <v>4</v>
      </c>
      <c r="E1384" t="s">
        <v>8414</v>
      </c>
      <c r="F1384" t="s">
        <v>8415</v>
      </c>
      <c r="G1384" t="e">
        <f>-mustine</f>
        <v>#NAME?</v>
      </c>
      <c r="H1384" t="s">
        <v>105</v>
      </c>
      <c r="I1384" t="e">
        <f>-mustine</f>
        <v>#NAME?</v>
      </c>
      <c r="J1384">
        <v>1970</v>
      </c>
      <c r="K1384">
        <v>1977</v>
      </c>
      <c r="L1384" t="s">
        <v>8416</v>
      </c>
      <c r="M1384" t="s">
        <v>8417</v>
      </c>
      <c r="N1384" t="s">
        <v>167</v>
      </c>
      <c r="O1384" t="s">
        <v>32</v>
      </c>
      <c r="P1384" t="s">
        <v>31</v>
      </c>
      <c r="Q1384" t="s">
        <v>27</v>
      </c>
      <c r="R1384" t="s">
        <v>35</v>
      </c>
      <c r="S1384" t="s">
        <v>27</v>
      </c>
      <c r="T1384" t="s">
        <v>27</v>
      </c>
      <c r="U1384" t="s">
        <v>31</v>
      </c>
      <c r="V1384" t="s">
        <v>27</v>
      </c>
      <c r="W1384" t="s">
        <v>31</v>
      </c>
      <c r="X1384" t="s">
        <v>47</v>
      </c>
      <c r="Y1384" t="s">
        <v>8418</v>
      </c>
    </row>
    <row r="1385" spans="1:25" x14ac:dyDescent="0.25">
      <c r="A1385">
        <v>119498</v>
      </c>
      <c r="B1385" t="s">
        <v>8419</v>
      </c>
      <c r="C1385" t="s">
        <v>8420</v>
      </c>
      <c r="D1385">
        <v>4</v>
      </c>
      <c r="E1385" t="s">
        <v>8421</v>
      </c>
      <c r="F1385" t="s">
        <v>382</v>
      </c>
      <c r="G1385" t="e">
        <f>-arotene</f>
        <v>#NAME?</v>
      </c>
      <c r="H1385" t="s">
        <v>1987</v>
      </c>
      <c r="I1385" t="e">
        <f>-arotene</f>
        <v>#NAME?</v>
      </c>
      <c r="J1385">
        <v>1998</v>
      </c>
      <c r="K1385">
        <v>1999</v>
      </c>
      <c r="L1385" t="s">
        <v>8422</v>
      </c>
      <c r="M1385" t="s">
        <v>8423</v>
      </c>
      <c r="O1385" t="s">
        <v>32</v>
      </c>
      <c r="P1385" t="s">
        <v>27</v>
      </c>
      <c r="Q1385" t="s">
        <v>27</v>
      </c>
      <c r="R1385" t="s">
        <v>35</v>
      </c>
      <c r="S1385" t="s">
        <v>27</v>
      </c>
      <c r="T1385" t="s">
        <v>31</v>
      </c>
      <c r="U1385" t="s">
        <v>27</v>
      </c>
      <c r="V1385" t="s">
        <v>31</v>
      </c>
      <c r="W1385" t="s">
        <v>31</v>
      </c>
      <c r="X1385" t="s">
        <v>47</v>
      </c>
      <c r="Y1385" t="s">
        <v>8424</v>
      </c>
    </row>
    <row r="1386" spans="1:25" x14ac:dyDescent="0.25">
      <c r="A1386">
        <v>641189</v>
      </c>
      <c r="B1386" t="s">
        <v>8425</v>
      </c>
      <c r="C1386" t="s">
        <v>8426</v>
      </c>
      <c r="D1386">
        <v>4</v>
      </c>
      <c r="E1386" t="s">
        <v>8427</v>
      </c>
      <c r="F1386" t="s">
        <v>8428</v>
      </c>
      <c r="J1386">
        <v>1983</v>
      </c>
      <c r="K1386">
        <v>1985</v>
      </c>
      <c r="L1386" t="s">
        <v>8429</v>
      </c>
      <c r="M1386" t="s">
        <v>8430</v>
      </c>
      <c r="N1386" t="s">
        <v>241</v>
      </c>
      <c r="O1386" t="s">
        <v>26</v>
      </c>
      <c r="P1386" t="s">
        <v>31</v>
      </c>
      <c r="Q1386" t="s">
        <v>27</v>
      </c>
      <c r="R1386" t="s">
        <v>28</v>
      </c>
      <c r="S1386" t="s">
        <v>27</v>
      </c>
      <c r="T1386" t="s">
        <v>27</v>
      </c>
      <c r="U1386" t="s">
        <v>27</v>
      </c>
      <c r="V1386" t="s">
        <v>31</v>
      </c>
      <c r="W1386" t="s">
        <v>31</v>
      </c>
      <c r="X1386" t="s">
        <v>47</v>
      </c>
      <c r="Y1386" t="s">
        <v>8431</v>
      </c>
    </row>
    <row r="1387" spans="1:25" x14ac:dyDescent="0.25">
      <c r="A1387">
        <v>675406</v>
      </c>
      <c r="B1387" t="s">
        <v>8432</v>
      </c>
      <c r="C1387" t="s">
        <v>8433</v>
      </c>
      <c r="D1387">
        <v>4</v>
      </c>
      <c r="F1387" t="s">
        <v>1617</v>
      </c>
      <c r="K1387">
        <v>1997</v>
      </c>
      <c r="L1387" t="s">
        <v>8434</v>
      </c>
      <c r="M1387" t="s">
        <v>8435</v>
      </c>
      <c r="N1387" t="s">
        <v>2146</v>
      </c>
      <c r="O1387" t="s">
        <v>37</v>
      </c>
      <c r="P1387" t="s">
        <v>27</v>
      </c>
      <c r="Q1387" t="s">
        <v>27</v>
      </c>
      <c r="R1387" t="s">
        <v>28</v>
      </c>
      <c r="S1387" t="s">
        <v>27</v>
      </c>
      <c r="T1387" t="s">
        <v>27</v>
      </c>
      <c r="U1387" t="s">
        <v>31</v>
      </c>
      <c r="V1387" t="s">
        <v>27</v>
      </c>
      <c r="W1387" t="s">
        <v>27</v>
      </c>
      <c r="X1387" t="s">
        <v>47</v>
      </c>
    </row>
    <row r="1388" spans="1:25" x14ac:dyDescent="0.25">
      <c r="A1388">
        <v>675145</v>
      </c>
      <c r="B1388" t="s">
        <v>8436</v>
      </c>
      <c r="C1388" t="s">
        <v>8437</v>
      </c>
      <c r="D1388">
        <v>4</v>
      </c>
      <c r="F1388" t="s">
        <v>8438</v>
      </c>
      <c r="G1388" t="e">
        <f>-mycin</f>
        <v>#NAME?</v>
      </c>
      <c r="H1388" t="s">
        <v>25</v>
      </c>
      <c r="I1388" t="e">
        <f>-mycin</f>
        <v>#NAME?</v>
      </c>
      <c r="K1388">
        <v>1946</v>
      </c>
      <c r="L1388" t="s">
        <v>8439</v>
      </c>
      <c r="M1388" t="s">
        <v>8440</v>
      </c>
      <c r="N1388" t="s">
        <v>1683</v>
      </c>
      <c r="O1388" t="s">
        <v>26</v>
      </c>
      <c r="P1388" t="s">
        <v>27</v>
      </c>
      <c r="Q1388" t="s">
        <v>27</v>
      </c>
      <c r="R1388" t="s">
        <v>28</v>
      </c>
      <c r="S1388" t="s">
        <v>27</v>
      </c>
      <c r="T1388" t="s">
        <v>27</v>
      </c>
      <c r="U1388" t="s">
        <v>31</v>
      </c>
      <c r="V1388" t="s">
        <v>27</v>
      </c>
      <c r="W1388" t="s">
        <v>27</v>
      </c>
      <c r="X1388" t="s">
        <v>47</v>
      </c>
      <c r="Y1388" t="s">
        <v>8441</v>
      </c>
    </row>
    <row r="1389" spans="1:25" x14ac:dyDescent="0.25">
      <c r="A1389">
        <v>421007</v>
      </c>
      <c r="B1389" t="s">
        <v>8442</v>
      </c>
      <c r="C1389" t="s">
        <v>8443</v>
      </c>
      <c r="D1389">
        <v>4</v>
      </c>
      <c r="E1389" t="s">
        <v>8444</v>
      </c>
      <c r="F1389" t="s">
        <v>645</v>
      </c>
      <c r="J1389">
        <v>2000</v>
      </c>
      <c r="K1389">
        <v>2002</v>
      </c>
      <c r="L1389" t="s">
        <v>8445</v>
      </c>
      <c r="M1389" t="s">
        <v>8446</v>
      </c>
      <c r="O1389" t="s">
        <v>32</v>
      </c>
      <c r="P1389" t="s">
        <v>31</v>
      </c>
      <c r="Q1389" t="s">
        <v>27</v>
      </c>
      <c r="R1389" t="s">
        <v>28</v>
      </c>
      <c r="S1389" t="s">
        <v>27</v>
      </c>
      <c r="T1389" t="s">
        <v>31</v>
      </c>
      <c r="U1389" t="s">
        <v>27</v>
      </c>
      <c r="V1389" t="s">
        <v>27</v>
      </c>
      <c r="W1389" t="s">
        <v>31</v>
      </c>
      <c r="X1389" t="s">
        <v>47</v>
      </c>
      <c r="Y1389" t="s">
        <v>8447</v>
      </c>
    </row>
    <row r="1390" spans="1:25" x14ac:dyDescent="0.25">
      <c r="A1390">
        <v>65415</v>
      </c>
      <c r="B1390" t="s">
        <v>8448</v>
      </c>
      <c r="C1390" t="s">
        <v>8449</v>
      </c>
      <c r="D1390">
        <v>4</v>
      </c>
      <c r="E1390" t="s">
        <v>8450</v>
      </c>
      <c r="F1390" t="s">
        <v>353</v>
      </c>
      <c r="J1390">
        <v>1963</v>
      </c>
      <c r="K1390">
        <v>1964</v>
      </c>
      <c r="L1390" t="s">
        <v>8451</v>
      </c>
      <c r="M1390" t="s">
        <v>8452</v>
      </c>
      <c r="N1390" t="s">
        <v>167</v>
      </c>
      <c r="O1390" t="s">
        <v>32</v>
      </c>
      <c r="P1390" t="s">
        <v>31</v>
      </c>
      <c r="Q1390" t="s">
        <v>27</v>
      </c>
      <c r="R1390" t="s">
        <v>28</v>
      </c>
      <c r="S1390" t="s">
        <v>27</v>
      </c>
      <c r="T1390" t="s">
        <v>31</v>
      </c>
      <c r="U1390" t="s">
        <v>31</v>
      </c>
      <c r="V1390" t="s">
        <v>27</v>
      </c>
      <c r="W1390" t="s">
        <v>31</v>
      </c>
      <c r="X1390" t="s">
        <v>47</v>
      </c>
      <c r="Y1390" t="s">
        <v>8453</v>
      </c>
    </row>
    <row r="1391" spans="1:25" x14ac:dyDescent="0.25">
      <c r="A1391">
        <v>480746</v>
      </c>
      <c r="B1391" t="s">
        <v>8454</v>
      </c>
      <c r="C1391" t="s">
        <v>8455</v>
      </c>
      <c r="D1391">
        <v>4</v>
      </c>
      <c r="E1391" t="s">
        <v>8456</v>
      </c>
      <c r="F1391" t="s">
        <v>371</v>
      </c>
      <c r="G1391" t="e">
        <f>-kiren</f>
        <v>#NAME?</v>
      </c>
      <c r="H1391" t="s">
        <v>850</v>
      </c>
      <c r="I1391" t="e">
        <f>-kiren</f>
        <v>#NAME?</v>
      </c>
      <c r="J1391">
        <v>2005</v>
      </c>
      <c r="K1391">
        <v>2007</v>
      </c>
      <c r="L1391" t="s">
        <v>8457</v>
      </c>
      <c r="M1391" t="s">
        <v>8458</v>
      </c>
      <c r="O1391" t="s">
        <v>32</v>
      </c>
      <c r="P1391" t="s">
        <v>27</v>
      </c>
      <c r="Q1391" t="s">
        <v>31</v>
      </c>
      <c r="R1391" t="s">
        <v>28</v>
      </c>
      <c r="S1391" t="s">
        <v>27</v>
      </c>
      <c r="T1391" t="s">
        <v>31</v>
      </c>
      <c r="U1391" t="s">
        <v>27</v>
      </c>
      <c r="V1391" t="s">
        <v>27</v>
      </c>
      <c r="W1391" t="s">
        <v>31</v>
      </c>
      <c r="X1391" t="s">
        <v>47</v>
      </c>
      <c r="Y1391" t="s">
        <v>8459</v>
      </c>
    </row>
    <row r="1392" spans="1:25" x14ac:dyDescent="0.25">
      <c r="A1392">
        <v>399873</v>
      </c>
      <c r="B1392" t="s">
        <v>8460</v>
      </c>
      <c r="C1392" t="s">
        <v>8461</v>
      </c>
      <c r="D1392">
        <v>4</v>
      </c>
      <c r="E1392" t="s">
        <v>8462</v>
      </c>
      <c r="F1392" t="s">
        <v>3665</v>
      </c>
      <c r="G1392" t="e">
        <f>-gliptin</f>
        <v>#NAME?</v>
      </c>
      <c r="H1392" t="s">
        <v>305</v>
      </c>
      <c r="I1392" t="e">
        <f>-gliptin</f>
        <v>#NAME?</v>
      </c>
      <c r="J1392">
        <v>2009</v>
      </c>
      <c r="K1392">
        <v>2011</v>
      </c>
      <c r="L1392" t="s">
        <v>8463</v>
      </c>
      <c r="M1392" t="s">
        <v>8464</v>
      </c>
      <c r="O1392" t="s">
        <v>26</v>
      </c>
      <c r="P1392" t="s">
        <v>31</v>
      </c>
      <c r="Q1392" t="s">
        <v>27</v>
      </c>
      <c r="R1392" t="s">
        <v>28</v>
      </c>
      <c r="S1392" t="s">
        <v>27</v>
      </c>
      <c r="T1392" t="s">
        <v>31</v>
      </c>
      <c r="U1392" t="s">
        <v>27</v>
      </c>
      <c r="V1392" t="s">
        <v>27</v>
      </c>
      <c r="W1392" t="s">
        <v>27</v>
      </c>
      <c r="X1392" t="s">
        <v>47</v>
      </c>
      <c r="Y1392" t="s">
        <v>8465</v>
      </c>
    </row>
    <row r="1393" spans="1:25" x14ac:dyDescent="0.25">
      <c r="A1393">
        <v>625589</v>
      </c>
      <c r="B1393" t="s">
        <v>8466</v>
      </c>
      <c r="C1393" t="s">
        <v>8467</v>
      </c>
      <c r="D1393">
        <v>4</v>
      </c>
      <c r="E1393" t="s">
        <v>8468</v>
      </c>
      <c r="F1393" t="s">
        <v>8469</v>
      </c>
      <c r="G1393" t="e">
        <f>-terol</f>
        <v>#NAME?</v>
      </c>
      <c r="H1393" t="s">
        <v>180</v>
      </c>
      <c r="I1393" t="e">
        <f>-terol</f>
        <v>#NAME?</v>
      </c>
      <c r="J1393">
        <v>2008</v>
      </c>
      <c r="K1393">
        <v>2011</v>
      </c>
      <c r="L1393" t="s">
        <v>8470</v>
      </c>
      <c r="M1393" t="s">
        <v>8471</v>
      </c>
      <c r="O1393" t="s">
        <v>32</v>
      </c>
      <c r="P1393" t="s">
        <v>31</v>
      </c>
      <c r="Q1393" t="s">
        <v>27</v>
      </c>
      <c r="R1393" t="s">
        <v>28</v>
      </c>
      <c r="S1393" t="s">
        <v>27</v>
      </c>
      <c r="T1393" t="s">
        <v>27</v>
      </c>
      <c r="U1393" t="s">
        <v>27</v>
      </c>
      <c r="V1393" t="s">
        <v>31</v>
      </c>
      <c r="W1393" t="s">
        <v>31</v>
      </c>
      <c r="X1393" t="s">
        <v>47</v>
      </c>
      <c r="Y1393" t="s">
        <v>8472</v>
      </c>
    </row>
    <row r="1394" spans="1:25" x14ac:dyDescent="0.25">
      <c r="A1394">
        <v>675450</v>
      </c>
      <c r="B1394" t="s">
        <v>8473</v>
      </c>
      <c r="C1394" t="s">
        <v>8474</v>
      </c>
      <c r="D1394">
        <v>4</v>
      </c>
      <c r="F1394" t="s">
        <v>341</v>
      </c>
      <c r="K1394">
        <v>2000</v>
      </c>
      <c r="O1394" t="s">
        <v>58</v>
      </c>
      <c r="P1394" t="s">
        <v>27</v>
      </c>
      <c r="Q1394" t="s">
        <v>27</v>
      </c>
      <c r="R1394" t="s">
        <v>28</v>
      </c>
      <c r="S1394" t="s">
        <v>27</v>
      </c>
      <c r="T1394" t="s">
        <v>27</v>
      </c>
      <c r="U1394" t="s">
        <v>27</v>
      </c>
      <c r="V1394" t="s">
        <v>31</v>
      </c>
      <c r="W1394" t="s">
        <v>27</v>
      </c>
      <c r="X1394" t="s">
        <v>172</v>
      </c>
    </row>
    <row r="1395" spans="1:25" x14ac:dyDescent="0.25">
      <c r="A1395">
        <v>13758</v>
      </c>
      <c r="B1395" t="s">
        <v>8475</v>
      </c>
      <c r="C1395" t="s">
        <v>8476</v>
      </c>
      <c r="D1395">
        <v>4</v>
      </c>
      <c r="E1395" t="s">
        <v>8477</v>
      </c>
      <c r="F1395" t="s">
        <v>8478</v>
      </c>
      <c r="G1395" t="e">
        <f>-conazole</f>
        <v>#NAME?</v>
      </c>
      <c r="H1395" t="s">
        <v>205</v>
      </c>
      <c r="I1395" t="e">
        <f>-conazole</f>
        <v>#NAME?</v>
      </c>
      <c r="J1395">
        <v>1988</v>
      </c>
      <c r="K1395">
        <v>1990</v>
      </c>
      <c r="L1395" t="s">
        <v>8479</v>
      </c>
      <c r="M1395" t="s">
        <v>8480</v>
      </c>
      <c r="N1395" t="s">
        <v>64</v>
      </c>
      <c r="O1395" t="s">
        <v>32</v>
      </c>
      <c r="P1395" t="s">
        <v>31</v>
      </c>
      <c r="Q1395" t="s">
        <v>27</v>
      </c>
      <c r="R1395" t="s">
        <v>35</v>
      </c>
      <c r="S1395" t="s">
        <v>27</v>
      </c>
      <c r="T1395" t="s">
        <v>31</v>
      </c>
      <c r="U1395" t="s">
        <v>31</v>
      </c>
      <c r="V1395" t="s">
        <v>27</v>
      </c>
      <c r="W1395" t="s">
        <v>27</v>
      </c>
      <c r="X1395" t="s">
        <v>47</v>
      </c>
      <c r="Y1395" t="s">
        <v>8481</v>
      </c>
    </row>
    <row r="1396" spans="1:25" x14ac:dyDescent="0.25">
      <c r="A1396">
        <v>328201</v>
      </c>
      <c r="B1396" t="s">
        <v>8482</v>
      </c>
      <c r="C1396" t="s">
        <v>8483</v>
      </c>
      <c r="D1396">
        <v>4</v>
      </c>
      <c r="F1396" t="s">
        <v>197</v>
      </c>
      <c r="K1396">
        <v>1960</v>
      </c>
      <c r="L1396" t="s">
        <v>8484</v>
      </c>
      <c r="M1396" t="s">
        <v>8485</v>
      </c>
      <c r="N1396" t="s">
        <v>8486</v>
      </c>
      <c r="O1396" t="s">
        <v>26</v>
      </c>
      <c r="P1396" t="s">
        <v>31</v>
      </c>
      <c r="Q1396" t="s">
        <v>27</v>
      </c>
      <c r="R1396" t="s">
        <v>28</v>
      </c>
      <c r="S1396" t="s">
        <v>27</v>
      </c>
      <c r="T1396" t="s">
        <v>31</v>
      </c>
      <c r="U1396" t="s">
        <v>27</v>
      </c>
      <c r="V1396" t="s">
        <v>27</v>
      </c>
      <c r="W1396" t="s">
        <v>31</v>
      </c>
      <c r="X1396" t="s">
        <v>47</v>
      </c>
      <c r="Y1396" t="s">
        <v>8487</v>
      </c>
    </row>
    <row r="1397" spans="1:25" x14ac:dyDescent="0.25">
      <c r="A1397">
        <v>304383</v>
      </c>
      <c r="B1397" t="s">
        <v>8488</v>
      </c>
      <c r="C1397" t="s">
        <v>8489</v>
      </c>
      <c r="D1397">
        <v>4</v>
      </c>
      <c r="F1397" t="s">
        <v>8490</v>
      </c>
      <c r="K1397">
        <v>1983</v>
      </c>
      <c r="L1397" t="s">
        <v>8491</v>
      </c>
      <c r="M1397" t="s">
        <v>8492</v>
      </c>
      <c r="N1397" t="s">
        <v>8493</v>
      </c>
      <c r="O1397" t="s">
        <v>32</v>
      </c>
      <c r="P1397" t="s">
        <v>27</v>
      </c>
      <c r="Q1397" t="s">
        <v>27</v>
      </c>
      <c r="R1397" t="s">
        <v>37</v>
      </c>
      <c r="S1397" t="s">
        <v>27</v>
      </c>
      <c r="T1397" t="s">
        <v>27</v>
      </c>
      <c r="U1397" t="s">
        <v>31</v>
      </c>
      <c r="V1397" t="s">
        <v>27</v>
      </c>
      <c r="W1397" t="s">
        <v>27</v>
      </c>
      <c r="X1397" t="s">
        <v>47</v>
      </c>
      <c r="Y1397" t="s">
        <v>8494</v>
      </c>
    </row>
    <row r="1398" spans="1:25" x14ac:dyDescent="0.25">
      <c r="A1398">
        <v>248669</v>
      </c>
      <c r="B1398" t="s">
        <v>8495</v>
      </c>
      <c r="C1398" t="s">
        <v>8496</v>
      </c>
      <c r="D1398">
        <v>4</v>
      </c>
      <c r="E1398" t="s">
        <v>8497</v>
      </c>
      <c r="F1398" t="s">
        <v>338</v>
      </c>
      <c r="G1398" t="e">
        <f>-glinide</f>
        <v>#NAME?</v>
      </c>
      <c r="H1398" t="s">
        <v>6674</v>
      </c>
      <c r="I1398" t="e">
        <f>-glinide</f>
        <v>#NAME?</v>
      </c>
      <c r="J1398">
        <v>1998</v>
      </c>
      <c r="K1398">
        <v>1997</v>
      </c>
      <c r="L1398" t="s">
        <v>8498</v>
      </c>
      <c r="M1398" t="s">
        <v>8499</v>
      </c>
      <c r="O1398" t="s">
        <v>32</v>
      </c>
      <c r="P1398" t="s">
        <v>27</v>
      </c>
      <c r="Q1398" t="s">
        <v>27</v>
      </c>
      <c r="R1398" t="s">
        <v>28</v>
      </c>
      <c r="S1398" t="s">
        <v>27</v>
      </c>
      <c r="T1398" t="s">
        <v>31</v>
      </c>
      <c r="U1398" t="s">
        <v>27</v>
      </c>
      <c r="V1398" t="s">
        <v>27</v>
      </c>
      <c r="W1398" t="s">
        <v>27</v>
      </c>
      <c r="X1398" t="s">
        <v>47</v>
      </c>
      <c r="Y1398" t="s">
        <v>8500</v>
      </c>
    </row>
    <row r="1399" spans="1:25" x14ac:dyDescent="0.25">
      <c r="A1399">
        <v>675420</v>
      </c>
      <c r="B1399" t="s">
        <v>8501</v>
      </c>
      <c r="C1399" t="s">
        <v>8502</v>
      </c>
      <c r="D1399">
        <v>4</v>
      </c>
      <c r="F1399" t="s">
        <v>1617</v>
      </c>
      <c r="O1399" t="s">
        <v>32</v>
      </c>
      <c r="P1399" t="s">
        <v>27</v>
      </c>
      <c r="Q1399" t="s">
        <v>27</v>
      </c>
      <c r="R1399" t="s">
        <v>28</v>
      </c>
      <c r="S1399" t="s">
        <v>27</v>
      </c>
      <c r="T1399" t="s">
        <v>27</v>
      </c>
      <c r="U1399" t="s">
        <v>31</v>
      </c>
      <c r="V1399" t="s">
        <v>27</v>
      </c>
      <c r="W1399" t="s">
        <v>27</v>
      </c>
      <c r="X1399" t="s">
        <v>172</v>
      </c>
    </row>
    <row r="1400" spans="1:25" x14ac:dyDescent="0.25">
      <c r="A1400">
        <v>6216</v>
      </c>
      <c r="B1400" t="s">
        <v>8503</v>
      </c>
      <c r="C1400" t="s">
        <v>8504</v>
      </c>
      <c r="D1400">
        <v>4</v>
      </c>
      <c r="F1400" t="s">
        <v>353</v>
      </c>
      <c r="K1400">
        <v>1957</v>
      </c>
      <c r="L1400" t="s">
        <v>8505</v>
      </c>
      <c r="M1400" t="s">
        <v>8506</v>
      </c>
      <c r="N1400" t="s">
        <v>1880</v>
      </c>
      <c r="O1400" t="s">
        <v>32</v>
      </c>
      <c r="P1400" t="s">
        <v>31</v>
      </c>
      <c r="Q1400" t="s">
        <v>27</v>
      </c>
      <c r="R1400" t="s">
        <v>35</v>
      </c>
      <c r="S1400" t="s">
        <v>27</v>
      </c>
      <c r="T1400" t="s">
        <v>31</v>
      </c>
      <c r="U1400" t="s">
        <v>31</v>
      </c>
      <c r="V1400" t="s">
        <v>31</v>
      </c>
      <c r="W1400" t="s">
        <v>31</v>
      </c>
      <c r="X1400" t="s">
        <v>47</v>
      </c>
      <c r="Y1400" t="s">
        <v>8507</v>
      </c>
    </row>
    <row r="1401" spans="1:25" x14ac:dyDescent="0.25">
      <c r="A1401">
        <v>674404</v>
      </c>
      <c r="B1401" t="s">
        <v>8508</v>
      </c>
      <c r="C1401" t="s">
        <v>8509</v>
      </c>
      <c r="D1401">
        <v>4</v>
      </c>
      <c r="F1401" t="s">
        <v>353</v>
      </c>
      <c r="J1401">
        <v>1999</v>
      </c>
      <c r="K1401">
        <v>2000</v>
      </c>
      <c r="L1401" t="s">
        <v>8510</v>
      </c>
      <c r="M1401" t="s">
        <v>8511</v>
      </c>
      <c r="O1401" t="s">
        <v>32</v>
      </c>
      <c r="P1401" t="s">
        <v>27</v>
      </c>
      <c r="Q1401" t="s">
        <v>27</v>
      </c>
      <c r="R1401" t="s">
        <v>35</v>
      </c>
      <c r="S1401" t="s">
        <v>27</v>
      </c>
      <c r="T1401" t="s">
        <v>27</v>
      </c>
      <c r="U1401" t="s">
        <v>27</v>
      </c>
      <c r="V1401" t="s">
        <v>31</v>
      </c>
      <c r="W1401" t="s">
        <v>27</v>
      </c>
      <c r="X1401" t="s">
        <v>580</v>
      </c>
      <c r="Y1401" t="s">
        <v>8512</v>
      </c>
    </row>
    <row r="1402" spans="1:25" x14ac:dyDescent="0.25">
      <c r="A1402">
        <v>230659</v>
      </c>
      <c r="B1402" t="s">
        <v>8513</v>
      </c>
      <c r="C1402" t="s">
        <v>8514</v>
      </c>
      <c r="D1402">
        <v>4</v>
      </c>
      <c r="E1402" t="s">
        <v>8515</v>
      </c>
      <c r="F1402" t="s">
        <v>8516</v>
      </c>
      <c r="G1402" t="e">
        <f>-pril</f>
        <v>#NAME?</v>
      </c>
      <c r="H1402" t="s">
        <v>513</v>
      </c>
      <c r="I1402" t="e">
        <f>-pril</f>
        <v>#NAME?</v>
      </c>
      <c r="J1402">
        <v>1984</v>
      </c>
      <c r="K1402">
        <v>1987</v>
      </c>
      <c r="L1402" t="s">
        <v>8517</v>
      </c>
      <c r="M1402" t="s">
        <v>8518</v>
      </c>
      <c r="N1402" t="s">
        <v>104</v>
      </c>
      <c r="O1402" t="s">
        <v>32</v>
      </c>
      <c r="P1402" t="s">
        <v>31</v>
      </c>
      <c r="Q1402" t="s">
        <v>27</v>
      </c>
      <c r="R1402" t="s">
        <v>28</v>
      </c>
      <c r="S1402" t="s">
        <v>27</v>
      </c>
      <c r="T1402" t="s">
        <v>31</v>
      </c>
      <c r="U1402" t="s">
        <v>27</v>
      </c>
      <c r="V1402" t="s">
        <v>27</v>
      </c>
      <c r="W1402" t="s">
        <v>31</v>
      </c>
      <c r="X1402" t="s">
        <v>47</v>
      </c>
      <c r="Y1402" t="s">
        <v>8519</v>
      </c>
    </row>
    <row r="1403" spans="1:25" x14ac:dyDescent="0.25">
      <c r="A1403">
        <v>674910</v>
      </c>
      <c r="B1403" t="s">
        <v>8520</v>
      </c>
      <c r="C1403" t="s">
        <v>8521</v>
      </c>
      <c r="D1403">
        <v>4</v>
      </c>
      <c r="F1403" t="s">
        <v>4401</v>
      </c>
      <c r="K1403">
        <v>1982</v>
      </c>
      <c r="L1403" t="s">
        <v>8522</v>
      </c>
      <c r="M1403" t="s">
        <v>8523</v>
      </c>
      <c r="N1403" t="s">
        <v>3763</v>
      </c>
      <c r="O1403" t="s">
        <v>32</v>
      </c>
      <c r="P1403" t="s">
        <v>31</v>
      </c>
      <c r="Q1403" t="s">
        <v>27</v>
      </c>
      <c r="R1403" t="s">
        <v>33</v>
      </c>
      <c r="S1403" t="s">
        <v>27</v>
      </c>
      <c r="T1403" t="s">
        <v>31</v>
      </c>
      <c r="U1403" t="s">
        <v>27</v>
      </c>
      <c r="V1403" t="s">
        <v>27</v>
      </c>
      <c r="W1403" t="s">
        <v>27</v>
      </c>
      <c r="X1403" t="s">
        <v>172</v>
      </c>
      <c r="Y1403" t="s">
        <v>8524</v>
      </c>
    </row>
    <row r="1404" spans="1:25" x14ac:dyDescent="0.25">
      <c r="A1404">
        <v>996</v>
      </c>
      <c r="B1404" t="s">
        <v>8525</v>
      </c>
      <c r="C1404" t="s">
        <v>8526</v>
      </c>
      <c r="D1404">
        <v>4</v>
      </c>
      <c r="E1404" t="s">
        <v>8527</v>
      </c>
      <c r="F1404" t="s">
        <v>8528</v>
      </c>
      <c r="G1404" t="e">
        <f>-pramine</f>
        <v>#NAME?</v>
      </c>
      <c r="H1404" t="s">
        <v>893</v>
      </c>
      <c r="I1404" t="e">
        <f>-pramine</f>
        <v>#NAME?</v>
      </c>
      <c r="J1404">
        <v>1970</v>
      </c>
      <c r="K1404">
        <v>1989</v>
      </c>
      <c r="L1404" t="s">
        <v>8529</v>
      </c>
      <c r="M1404" t="s">
        <v>8530</v>
      </c>
      <c r="N1404" t="s">
        <v>78</v>
      </c>
      <c r="O1404" t="s">
        <v>32</v>
      </c>
      <c r="P1404" t="s">
        <v>27</v>
      </c>
      <c r="Q1404" t="s">
        <v>27</v>
      </c>
      <c r="R1404" t="s">
        <v>35</v>
      </c>
      <c r="S1404" t="s">
        <v>27</v>
      </c>
      <c r="T1404" t="s">
        <v>31</v>
      </c>
      <c r="U1404" t="s">
        <v>27</v>
      </c>
      <c r="V1404" t="s">
        <v>27</v>
      </c>
      <c r="W1404" t="s">
        <v>31</v>
      </c>
      <c r="X1404" t="s">
        <v>47</v>
      </c>
      <c r="Y1404" t="s">
        <v>8531</v>
      </c>
    </row>
    <row r="1405" spans="1:25" x14ac:dyDescent="0.25">
      <c r="A1405">
        <v>674574</v>
      </c>
      <c r="B1405" t="s">
        <v>8532</v>
      </c>
      <c r="C1405" t="s">
        <v>8533</v>
      </c>
      <c r="D1405">
        <v>4</v>
      </c>
      <c r="F1405" t="s">
        <v>1180</v>
      </c>
      <c r="J1405">
        <v>1962</v>
      </c>
      <c r="K1405">
        <v>1964</v>
      </c>
      <c r="L1405" t="s">
        <v>8534</v>
      </c>
      <c r="M1405" t="s">
        <v>8535</v>
      </c>
      <c r="N1405" t="s">
        <v>345</v>
      </c>
      <c r="O1405" t="s">
        <v>26</v>
      </c>
      <c r="P1405" t="s">
        <v>31</v>
      </c>
      <c r="Q1405" t="s">
        <v>27</v>
      </c>
      <c r="R1405" t="s">
        <v>28</v>
      </c>
      <c r="S1405" t="s">
        <v>27</v>
      </c>
      <c r="T1405" t="s">
        <v>31</v>
      </c>
      <c r="U1405" t="s">
        <v>27</v>
      </c>
      <c r="V1405" t="s">
        <v>27</v>
      </c>
      <c r="W1405" t="s">
        <v>27</v>
      </c>
      <c r="X1405" t="s">
        <v>172</v>
      </c>
      <c r="Y1405" t="s">
        <v>8536</v>
      </c>
    </row>
    <row r="1406" spans="1:25" x14ac:dyDescent="0.25">
      <c r="A1406">
        <v>674772</v>
      </c>
      <c r="B1406" t="s">
        <v>8537</v>
      </c>
      <c r="C1406" t="s">
        <v>8538</v>
      </c>
      <c r="D1406">
        <v>4</v>
      </c>
      <c r="F1406" t="s">
        <v>353</v>
      </c>
      <c r="L1406" t="s">
        <v>8539</v>
      </c>
      <c r="M1406" t="s">
        <v>8540</v>
      </c>
      <c r="N1406" t="s">
        <v>53</v>
      </c>
      <c r="O1406" t="s">
        <v>32</v>
      </c>
      <c r="P1406" t="s">
        <v>31</v>
      </c>
      <c r="Q1406" t="s">
        <v>27</v>
      </c>
      <c r="R1406" t="s">
        <v>35</v>
      </c>
      <c r="S1406" t="s">
        <v>27</v>
      </c>
      <c r="T1406" t="s">
        <v>27</v>
      </c>
      <c r="U1406" t="s">
        <v>31</v>
      </c>
      <c r="V1406" t="s">
        <v>27</v>
      </c>
      <c r="W1406" t="s">
        <v>27</v>
      </c>
      <c r="X1406" t="s">
        <v>172</v>
      </c>
      <c r="Y1406" t="s">
        <v>8541</v>
      </c>
    </row>
    <row r="1407" spans="1:25" x14ac:dyDescent="0.25">
      <c r="A1407">
        <v>674879</v>
      </c>
      <c r="B1407" t="s">
        <v>8542</v>
      </c>
      <c r="C1407" t="s">
        <v>8543</v>
      </c>
      <c r="D1407">
        <v>4</v>
      </c>
      <c r="F1407" t="s">
        <v>8544</v>
      </c>
      <c r="L1407" t="s">
        <v>8545</v>
      </c>
      <c r="M1407" t="s">
        <v>8546</v>
      </c>
      <c r="O1407" t="s">
        <v>32</v>
      </c>
      <c r="P1407" t="s">
        <v>27</v>
      </c>
      <c r="Q1407" t="s">
        <v>27</v>
      </c>
      <c r="R1407" t="s">
        <v>37</v>
      </c>
      <c r="S1407" t="s">
        <v>27</v>
      </c>
      <c r="T1407" t="s">
        <v>31</v>
      </c>
      <c r="U1407" t="s">
        <v>31</v>
      </c>
      <c r="V1407" t="s">
        <v>27</v>
      </c>
      <c r="W1407" t="s">
        <v>27</v>
      </c>
      <c r="X1407" t="s">
        <v>47</v>
      </c>
      <c r="Y1407" t="s">
        <v>8547</v>
      </c>
    </row>
    <row r="1408" spans="1:25" x14ac:dyDescent="0.25">
      <c r="A1408">
        <v>674551</v>
      </c>
      <c r="B1408" t="s">
        <v>8548</v>
      </c>
      <c r="C1408" t="s">
        <v>8549</v>
      </c>
      <c r="D1408">
        <v>4</v>
      </c>
      <c r="F1408" t="s">
        <v>4838</v>
      </c>
      <c r="G1408" t="e">
        <f>-olone</f>
        <v>#NAME?</v>
      </c>
      <c r="H1408" t="s">
        <v>143</v>
      </c>
      <c r="I1408" t="e">
        <f>-olone</f>
        <v>#NAME?</v>
      </c>
      <c r="K1408">
        <v>1972</v>
      </c>
      <c r="L1408" t="s">
        <v>8550</v>
      </c>
      <c r="M1408" t="s">
        <v>8551</v>
      </c>
      <c r="N1408" t="s">
        <v>895</v>
      </c>
      <c r="O1408" t="s">
        <v>26</v>
      </c>
      <c r="P1408" t="s">
        <v>31</v>
      </c>
      <c r="Q1408" t="s">
        <v>27</v>
      </c>
      <c r="R1408" t="s">
        <v>28</v>
      </c>
      <c r="S1408" t="s">
        <v>27</v>
      </c>
      <c r="T1408" t="s">
        <v>27</v>
      </c>
      <c r="U1408" t="s">
        <v>27</v>
      </c>
      <c r="V1408" t="s">
        <v>31</v>
      </c>
      <c r="W1408" t="s">
        <v>27</v>
      </c>
      <c r="X1408" t="s">
        <v>47</v>
      </c>
      <c r="Y1408" t="s">
        <v>8552</v>
      </c>
    </row>
    <row r="1409" spans="1:25" x14ac:dyDescent="0.25">
      <c r="A1409">
        <v>374005</v>
      </c>
      <c r="B1409" t="s">
        <v>8553</v>
      </c>
      <c r="C1409" t="s">
        <v>8554</v>
      </c>
      <c r="D1409">
        <v>4</v>
      </c>
      <c r="E1409" t="s">
        <v>8555</v>
      </c>
      <c r="F1409" t="s">
        <v>727</v>
      </c>
      <c r="J1409">
        <v>1961</v>
      </c>
      <c r="K1409">
        <v>1965</v>
      </c>
      <c r="L1409" t="s">
        <v>8556</v>
      </c>
      <c r="M1409" t="s">
        <v>8557</v>
      </c>
      <c r="N1409" t="s">
        <v>1683</v>
      </c>
      <c r="O1409" t="s">
        <v>32</v>
      </c>
      <c r="P1409" t="s">
        <v>31</v>
      </c>
      <c r="Q1409" t="s">
        <v>27</v>
      </c>
      <c r="R1409" t="s">
        <v>35</v>
      </c>
      <c r="S1409" t="s">
        <v>31</v>
      </c>
      <c r="T1409" t="s">
        <v>31</v>
      </c>
      <c r="U1409" t="s">
        <v>27</v>
      </c>
      <c r="V1409" t="s">
        <v>27</v>
      </c>
      <c r="W1409" t="s">
        <v>27</v>
      </c>
      <c r="X1409" t="s">
        <v>47</v>
      </c>
      <c r="Y1409" t="s">
        <v>8558</v>
      </c>
    </row>
    <row r="1410" spans="1:25" x14ac:dyDescent="0.25">
      <c r="A1410">
        <v>14440</v>
      </c>
      <c r="B1410" t="s">
        <v>8559</v>
      </c>
      <c r="C1410" t="s">
        <v>8560</v>
      </c>
      <c r="D1410">
        <v>4</v>
      </c>
      <c r="F1410" t="s">
        <v>8561</v>
      </c>
      <c r="K1410">
        <v>1961</v>
      </c>
      <c r="L1410" t="s">
        <v>8562</v>
      </c>
      <c r="M1410" t="s">
        <v>8563</v>
      </c>
      <c r="N1410" t="s">
        <v>1776</v>
      </c>
      <c r="O1410" t="s">
        <v>32</v>
      </c>
      <c r="P1410" t="s">
        <v>31</v>
      </c>
      <c r="Q1410" t="s">
        <v>27</v>
      </c>
      <c r="R1410" t="s">
        <v>28</v>
      </c>
      <c r="S1410" t="s">
        <v>27</v>
      </c>
      <c r="T1410" t="s">
        <v>31</v>
      </c>
      <c r="U1410" t="s">
        <v>27</v>
      </c>
      <c r="V1410" t="s">
        <v>27</v>
      </c>
      <c r="W1410" t="s">
        <v>27</v>
      </c>
      <c r="X1410" t="s">
        <v>47</v>
      </c>
      <c r="Y1410" t="s">
        <v>8564</v>
      </c>
    </row>
    <row r="1411" spans="1:25" x14ac:dyDescent="0.25">
      <c r="A1411">
        <v>674573</v>
      </c>
      <c r="B1411" t="s">
        <v>8565</v>
      </c>
      <c r="C1411" t="s">
        <v>8566</v>
      </c>
      <c r="D1411">
        <v>4</v>
      </c>
      <c r="E1411" t="s">
        <v>8567</v>
      </c>
      <c r="F1411" t="s">
        <v>1008</v>
      </c>
      <c r="G1411" t="s">
        <v>232</v>
      </c>
      <c r="H1411" t="s">
        <v>233</v>
      </c>
      <c r="I1411" t="s">
        <v>232</v>
      </c>
      <c r="J1411">
        <v>1997</v>
      </c>
      <c r="K1411">
        <v>1998</v>
      </c>
      <c r="L1411" t="s">
        <v>8568</v>
      </c>
      <c r="M1411" t="s">
        <v>8569</v>
      </c>
      <c r="O1411" t="s">
        <v>26</v>
      </c>
      <c r="P1411" t="s">
        <v>31</v>
      </c>
      <c r="Q1411" t="s">
        <v>27</v>
      </c>
      <c r="R1411" t="s">
        <v>28</v>
      </c>
      <c r="S1411" t="s">
        <v>27</v>
      </c>
      <c r="T1411" t="s">
        <v>31</v>
      </c>
      <c r="U1411" t="s">
        <v>31</v>
      </c>
      <c r="V1411" t="s">
        <v>27</v>
      </c>
      <c r="W1411" t="s">
        <v>27</v>
      </c>
      <c r="X1411" t="s">
        <v>47</v>
      </c>
      <c r="Y1411" t="s">
        <v>8570</v>
      </c>
    </row>
    <row r="1412" spans="1:25" x14ac:dyDescent="0.25">
      <c r="A1412">
        <v>237298</v>
      </c>
      <c r="B1412" t="s">
        <v>8571</v>
      </c>
      <c r="C1412" t="s">
        <v>8572</v>
      </c>
      <c r="D1412">
        <v>4</v>
      </c>
      <c r="E1412" t="s">
        <v>8573</v>
      </c>
      <c r="F1412" t="s">
        <v>8574</v>
      </c>
      <c r="G1412" t="e">
        <f>-relix</f>
        <v>#NAME?</v>
      </c>
      <c r="H1412" t="s">
        <v>894</v>
      </c>
      <c r="I1412" t="e">
        <f>-relix</f>
        <v>#NAME?</v>
      </c>
      <c r="J1412">
        <v>1997</v>
      </c>
      <c r="K1412">
        <v>2003</v>
      </c>
      <c r="L1412" t="s">
        <v>8575</v>
      </c>
      <c r="M1412" t="s">
        <v>8576</v>
      </c>
      <c r="N1412" t="s">
        <v>8577</v>
      </c>
      <c r="O1412" t="s">
        <v>40</v>
      </c>
      <c r="P1412" t="s">
        <v>27</v>
      </c>
      <c r="Q1412" t="s">
        <v>27</v>
      </c>
      <c r="R1412" t="s">
        <v>28</v>
      </c>
      <c r="S1412" t="s">
        <v>27</v>
      </c>
      <c r="T1412" t="s">
        <v>27</v>
      </c>
      <c r="U1412" t="s">
        <v>31</v>
      </c>
      <c r="V1412" t="s">
        <v>27</v>
      </c>
      <c r="W1412" t="s">
        <v>31</v>
      </c>
      <c r="X1412" t="s">
        <v>172</v>
      </c>
      <c r="Y1412" t="s">
        <v>8578</v>
      </c>
    </row>
    <row r="1413" spans="1:25" x14ac:dyDescent="0.25">
      <c r="A1413">
        <v>27569</v>
      </c>
      <c r="B1413" t="s">
        <v>8579</v>
      </c>
      <c r="C1413" t="s">
        <v>8580</v>
      </c>
      <c r="D1413">
        <v>4</v>
      </c>
      <c r="E1413" t="s">
        <v>8581</v>
      </c>
      <c r="F1413" t="s">
        <v>8582</v>
      </c>
      <c r="G1413" t="e">
        <f>-olol</f>
        <v>#NAME?</v>
      </c>
      <c r="H1413" t="s">
        <v>87</v>
      </c>
      <c r="I1413" t="e">
        <f>-olol</f>
        <v>#NAME?</v>
      </c>
      <c r="J1413">
        <v>1988</v>
      </c>
      <c r="K1413">
        <v>2007</v>
      </c>
      <c r="L1413" t="s">
        <v>8583</v>
      </c>
      <c r="M1413" t="s">
        <v>8584</v>
      </c>
      <c r="N1413" t="s">
        <v>8585</v>
      </c>
      <c r="O1413" t="s">
        <v>32</v>
      </c>
      <c r="P1413" t="s">
        <v>31</v>
      </c>
      <c r="Q1413" t="s">
        <v>27</v>
      </c>
      <c r="R1413" t="s">
        <v>33</v>
      </c>
      <c r="S1413" t="s">
        <v>27</v>
      </c>
      <c r="T1413" t="s">
        <v>31</v>
      </c>
      <c r="U1413" t="s">
        <v>27</v>
      </c>
      <c r="V1413" t="s">
        <v>27</v>
      </c>
      <c r="W1413" t="s">
        <v>27</v>
      </c>
      <c r="X1413" t="s">
        <v>47</v>
      </c>
      <c r="Y1413" t="s">
        <v>8586</v>
      </c>
    </row>
    <row r="1414" spans="1:25" x14ac:dyDescent="0.25">
      <c r="A1414">
        <v>443348</v>
      </c>
      <c r="B1414" t="s">
        <v>8587</v>
      </c>
      <c r="C1414" t="s">
        <v>8588</v>
      </c>
      <c r="D1414">
        <v>4</v>
      </c>
      <c r="F1414" t="s">
        <v>8589</v>
      </c>
      <c r="K1414">
        <v>1985</v>
      </c>
      <c r="L1414" t="s">
        <v>8590</v>
      </c>
      <c r="M1414" t="s">
        <v>8591</v>
      </c>
      <c r="N1414" t="s">
        <v>8592</v>
      </c>
      <c r="O1414" t="s">
        <v>26</v>
      </c>
      <c r="P1414" t="s">
        <v>31</v>
      </c>
      <c r="Q1414" t="s">
        <v>27</v>
      </c>
      <c r="R1414" t="s">
        <v>28</v>
      </c>
      <c r="S1414" t="s">
        <v>27</v>
      </c>
      <c r="T1414" t="s">
        <v>31</v>
      </c>
      <c r="U1414" t="s">
        <v>31</v>
      </c>
      <c r="V1414" t="s">
        <v>27</v>
      </c>
      <c r="W1414" t="s">
        <v>27</v>
      </c>
      <c r="X1414" t="s">
        <v>47</v>
      </c>
      <c r="Y1414" t="s">
        <v>8593</v>
      </c>
    </row>
    <row r="1415" spans="1:25" x14ac:dyDescent="0.25">
      <c r="A1415">
        <v>674631</v>
      </c>
      <c r="B1415" t="s">
        <v>8594</v>
      </c>
      <c r="C1415" t="s">
        <v>8595</v>
      </c>
      <c r="D1415">
        <v>4</v>
      </c>
      <c r="F1415" t="s">
        <v>8596</v>
      </c>
      <c r="K1415">
        <v>1951</v>
      </c>
      <c r="L1415" t="s">
        <v>8597</v>
      </c>
      <c r="M1415" t="s">
        <v>8598</v>
      </c>
      <c r="N1415" t="s">
        <v>8599</v>
      </c>
      <c r="O1415" t="s">
        <v>36</v>
      </c>
      <c r="P1415" t="s">
        <v>27</v>
      </c>
      <c r="Q1415" t="s">
        <v>27</v>
      </c>
      <c r="R1415" t="s">
        <v>35</v>
      </c>
      <c r="S1415" t="s">
        <v>27</v>
      </c>
      <c r="T1415" t="s">
        <v>27</v>
      </c>
      <c r="U1415" t="s">
        <v>27</v>
      </c>
      <c r="V1415" t="s">
        <v>31</v>
      </c>
      <c r="W1415" t="s">
        <v>27</v>
      </c>
      <c r="X1415" t="s">
        <v>47</v>
      </c>
      <c r="Y1415" t="s">
        <v>8600</v>
      </c>
    </row>
    <row r="1416" spans="1:25" x14ac:dyDescent="0.25">
      <c r="A1416">
        <v>439720</v>
      </c>
      <c r="B1416" t="s">
        <v>8601</v>
      </c>
      <c r="C1416" t="s">
        <v>8602</v>
      </c>
      <c r="D1416">
        <v>4</v>
      </c>
      <c r="F1416" t="s">
        <v>319</v>
      </c>
      <c r="G1416" t="s">
        <v>1141</v>
      </c>
      <c r="H1416" t="s">
        <v>1142</v>
      </c>
      <c r="I1416" t="s">
        <v>1141</v>
      </c>
      <c r="K1416">
        <v>1955</v>
      </c>
      <c r="L1416" t="s">
        <v>7506</v>
      </c>
      <c r="M1416" t="s">
        <v>7507</v>
      </c>
      <c r="O1416" t="s">
        <v>26</v>
      </c>
      <c r="P1416" t="s">
        <v>31</v>
      </c>
      <c r="Q1416" t="s">
        <v>27</v>
      </c>
      <c r="R1416" t="s">
        <v>28</v>
      </c>
      <c r="S1416" t="s">
        <v>31</v>
      </c>
      <c r="T1416" t="s">
        <v>31</v>
      </c>
      <c r="U1416" t="s">
        <v>27</v>
      </c>
      <c r="V1416" t="s">
        <v>27</v>
      </c>
      <c r="W1416" t="s">
        <v>27</v>
      </c>
      <c r="X1416" t="s">
        <v>172</v>
      </c>
      <c r="Y1416" t="s">
        <v>8603</v>
      </c>
    </row>
    <row r="1417" spans="1:25" x14ac:dyDescent="0.25">
      <c r="A1417">
        <v>460092</v>
      </c>
      <c r="B1417" t="s">
        <v>8604</v>
      </c>
      <c r="C1417" t="s">
        <v>8605</v>
      </c>
      <c r="D1417">
        <v>4</v>
      </c>
      <c r="F1417" t="s">
        <v>2743</v>
      </c>
      <c r="J1417">
        <v>2009</v>
      </c>
      <c r="K1417">
        <v>2012</v>
      </c>
      <c r="L1417" t="s">
        <v>8606</v>
      </c>
      <c r="M1417" t="s">
        <v>8607</v>
      </c>
      <c r="O1417" t="s">
        <v>32</v>
      </c>
      <c r="P1417" t="s">
        <v>31</v>
      </c>
      <c r="Q1417" t="s">
        <v>31</v>
      </c>
      <c r="R1417" t="s">
        <v>35</v>
      </c>
      <c r="S1417" t="s">
        <v>27</v>
      </c>
      <c r="T1417" t="s">
        <v>31</v>
      </c>
      <c r="U1417" t="s">
        <v>27</v>
      </c>
      <c r="V1417" t="s">
        <v>27</v>
      </c>
      <c r="W1417" t="s">
        <v>31</v>
      </c>
      <c r="X1417" t="s">
        <v>47</v>
      </c>
      <c r="Y1417" t="s">
        <v>8608</v>
      </c>
    </row>
    <row r="1418" spans="1:25" x14ac:dyDescent="0.25">
      <c r="A1418">
        <v>675521</v>
      </c>
      <c r="B1418" t="s">
        <v>8609</v>
      </c>
      <c r="C1418" t="s">
        <v>8610</v>
      </c>
      <c r="D1418">
        <v>4</v>
      </c>
      <c r="F1418" t="s">
        <v>8611</v>
      </c>
      <c r="J1418">
        <v>1993</v>
      </c>
      <c r="K1418">
        <v>1996</v>
      </c>
      <c r="L1418" t="s">
        <v>8612</v>
      </c>
      <c r="M1418" t="s">
        <v>8613</v>
      </c>
      <c r="N1418" t="s">
        <v>1955</v>
      </c>
      <c r="O1418" t="s">
        <v>40</v>
      </c>
      <c r="P1418" t="s">
        <v>27</v>
      </c>
      <c r="Q1418" t="s">
        <v>27</v>
      </c>
      <c r="R1418" t="s">
        <v>28</v>
      </c>
      <c r="S1418" t="s">
        <v>27</v>
      </c>
      <c r="T1418" t="s">
        <v>27</v>
      </c>
      <c r="U1418" t="s">
        <v>31</v>
      </c>
      <c r="V1418" t="s">
        <v>27</v>
      </c>
      <c r="W1418" t="s">
        <v>27</v>
      </c>
      <c r="X1418" t="s">
        <v>47</v>
      </c>
    </row>
    <row r="1419" spans="1:25" x14ac:dyDescent="0.25">
      <c r="A1419">
        <v>365284</v>
      </c>
      <c r="B1419" t="s">
        <v>8614</v>
      </c>
      <c r="C1419" t="s">
        <v>8615</v>
      </c>
      <c r="D1419">
        <v>4</v>
      </c>
      <c r="E1419" t="s">
        <v>8616</v>
      </c>
      <c r="F1419" t="s">
        <v>8617</v>
      </c>
      <c r="G1419" t="e">
        <f>-vir</f>
        <v>#NAME?</v>
      </c>
      <c r="H1419" t="s">
        <v>2124</v>
      </c>
      <c r="I1419" t="s">
        <v>2125</v>
      </c>
      <c r="J1419">
        <v>1987</v>
      </c>
      <c r="K1419">
        <v>1989</v>
      </c>
      <c r="L1419" t="s">
        <v>8618</v>
      </c>
      <c r="M1419" t="s">
        <v>8619</v>
      </c>
      <c r="N1419" t="s">
        <v>61</v>
      </c>
      <c r="O1419" t="s">
        <v>26</v>
      </c>
      <c r="P1419" t="s">
        <v>31</v>
      </c>
      <c r="Q1419" t="s">
        <v>27</v>
      </c>
      <c r="R1419" t="s">
        <v>35</v>
      </c>
      <c r="S1419" t="s">
        <v>31</v>
      </c>
      <c r="T1419" t="s">
        <v>31</v>
      </c>
      <c r="U1419" t="s">
        <v>31</v>
      </c>
      <c r="V1419" t="s">
        <v>31</v>
      </c>
      <c r="W1419" t="s">
        <v>31</v>
      </c>
      <c r="X1419" t="s">
        <v>47</v>
      </c>
      <c r="Y1419" t="s">
        <v>8620</v>
      </c>
    </row>
    <row r="1420" spans="1:25" x14ac:dyDescent="0.25">
      <c r="A1420">
        <v>20131</v>
      </c>
      <c r="B1420" t="s">
        <v>8621</v>
      </c>
      <c r="C1420" t="s">
        <v>8622</v>
      </c>
      <c r="D1420">
        <v>4</v>
      </c>
      <c r="F1420" t="s">
        <v>8623</v>
      </c>
      <c r="K1420">
        <v>1952</v>
      </c>
      <c r="L1420" t="s">
        <v>8624</v>
      </c>
      <c r="M1420" t="s">
        <v>8625</v>
      </c>
      <c r="N1420" t="s">
        <v>5104</v>
      </c>
      <c r="O1420" t="s">
        <v>32</v>
      </c>
      <c r="P1420" t="s">
        <v>31</v>
      </c>
      <c r="Q1420" t="s">
        <v>27</v>
      </c>
      <c r="R1420" t="s">
        <v>35</v>
      </c>
      <c r="S1420" t="s">
        <v>27</v>
      </c>
      <c r="T1420" t="s">
        <v>27</v>
      </c>
      <c r="U1420" t="s">
        <v>31</v>
      </c>
      <c r="V1420" t="s">
        <v>27</v>
      </c>
      <c r="W1420" t="s">
        <v>27</v>
      </c>
      <c r="X1420" t="s">
        <v>47</v>
      </c>
      <c r="Y1420" t="s">
        <v>8626</v>
      </c>
    </row>
    <row r="1421" spans="1:25" x14ac:dyDescent="0.25">
      <c r="A1421">
        <v>1064511</v>
      </c>
      <c r="B1421" t="s">
        <v>8627</v>
      </c>
      <c r="C1421" t="s">
        <v>8628</v>
      </c>
      <c r="D1421">
        <v>4</v>
      </c>
      <c r="E1421" t="s">
        <v>8629</v>
      </c>
      <c r="F1421" t="s">
        <v>8630</v>
      </c>
      <c r="J1421">
        <v>1975</v>
      </c>
      <c r="K1421">
        <v>1982</v>
      </c>
      <c r="L1421" t="s">
        <v>8631</v>
      </c>
      <c r="M1421" t="s">
        <v>8632</v>
      </c>
      <c r="N1421" t="s">
        <v>167</v>
      </c>
      <c r="O1421" t="s">
        <v>26</v>
      </c>
      <c r="P1421" t="s">
        <v>31</v>
      </c>
      <c r="Q1421" t="s">
        <v>27</v>
      </c>
      <c r="R1421" t="s">
        <v>33</v>
      </c>
      <c r="S1421" t="s">
        <v>27</v>
      </c>
      <c r="T1421" t="s">
        <v>27</v>
      </c>
      <c r="U1421" t="s">
        <v>31</v>
      </c>
      <c r="V1421" t="s">
        <v>27</v>
      </c>
      <c r="W1421" t="s">
        <v>31</v>
      </c>
      <c r="X1421" t="s">
        <v>47</v>
      </c>
      <c r="Y1421" t="s">
        <v>8633</v>
      </c>
    </row>
    <row r="1422" spans="1:25" x14ac:dyDescent="0.25">
      <c r="A1422">
        <v>1341082</v>
      </c>
      <c r="B1422" t="s">
        <v>8634</v>
      </c>
      <c r="C1422" t="s">
        <v>8635</v>
      </c>
      <c r="D1422">
        <v>4</v>
      </c>
      <c r="E1422" t="s">
        <v>8636</v>
      </c>
      <c r="F1422" t="s">
        <v>8637</v>
      </c>
      <c r="G1422" t="e">
        <f>-tibant</f>
        <v>#NAME?</v>
      </c>
      <c r="H1422" t="s">
        <v>1910</v>
      </c>
      <c r="I1422" t="e">
        <f>-tibant</f>
        <v>#NAME?</v>
      </c>
      <c r="J1422">
        <v>1993</v>
      </c>
      <c r="K1422">
        <v>2011</v>
      </c>
      <c r="L1422" t="s">
        <v>8638</v>
      </c>
      <c r="M1422" t="s">
        <v>8639</v>
      </c>
      <c r="N1422" t="s">
        <v>6214</v>
      </c>
      <c r="O1422" t="s">
        <v>40</v>
      </c>
      <c r="P1422" t="s">
        <v>27</v>
      </c>
      <c r="Q1422" t="s">
        <v>31</v>
      </c>
      <c r="R1422" t="s">
        <v>28</v>
      </c>
      <c r="S1422" t="s">
        <v>27</v>
      </c>
      <c r="T1422" t="s">
        <v>27</v>
      </c>
      <c r="U1422" t="s">
        <v>31</v>
      </c>
      <c r="V1422" t="s">
        <v>27</v>
      </c>
      <c r="W1422" t="s">
        <v>27</v>
      </c>
      <c r="X1422" t="s">
        <v>47</v>
      </c>
      <c r="Y1422" t="s">
        <v>8640</v>
      </c>
    </row>
    <row r="1423" spans="1:25" x14ac:dyDescent="0.25">
      <c r="A1423">
        <v>789</v>
      </c>
      <c r="B1423" t="s">
        <v>8641</v>
      </c>
      <c r="C1423" t="s">
        <v>8642</v>
      </c>
      <c r="D1423">
        <v>4</v>
      </c>
      <c r="E1423" t="s">
        <v>8643</v>
      </c>
      <c r="F1423" t="s">
        <v>8644</v>
      </c>
      <c r="G1423" t="e">
        <f>-olol</f>
        <v>#NAME?</v>
      </c>
      <c r="H1423" t="s">
        <v>87</v>
      </c>
      <c r="I1423" t="e">
        <f>-olol</f>
        <v>#NAME?</v>
      </c>
      <c r="J1423">
        <v>1976</v>
      </c>
      <c r="K1423">
        <v>1978</v>
      </c>
      <c r="L1423" t="s">
        <v>8645</v>
      </c>
      <c r="M1423" t="s">
        <v>8646</v>
      </c>
      <c r="N1423" t="s">
        <v>8647</v>
      </c>
      <c r="O1423" t="s">
        <v>32</v>
      </c>
      <c r="P1423" t="s">
        <v>31</v>
      </c>
      <c r="Q1423" t="s">
        <v>27</v>
      </c>
      <c r="R1423" t="s">
        <v>33</v>
      </c>
      <c r="S1423" t="s">
        <v>27</v>
      </c>
      <c r="T1423" t="s">
        <v>31</v>
      </c>
      <c r="U1423" t="s">
        <v>31</v>
      </c>
      <c r="V1423" t="s">
        <v>27</v>
      </c>
      <c r="W1423" t="s">
        <v>31</v>
      </c>
      <c r="X1423" t="s">
        <v>47</v>
      </c>
      <c r="Y1423" t="s">
        <v>8648</v>
      </c>
    </row>
    <row r="1424" spans="1:25" x14ac:dyDescent="0.25">
      <c r="A1424">
        <v>27912</v>
      </c>
      <c r="B1424" t="s">
        <v>8649</v>
      </c>
      <c r="C1424" t="s">
        <v>8650</v>
      </c>
      <c r="D1424">
        <v>4</v>
      </c>
      <c r="E1424" t="s">
        <v>8651</v>
      </c>
      <c r="F1424" t="s">
        <v>8652</v>
      </c>
      <c r="G1424" t="e">
        <f>-nidazole</f>
        <v>#NAME?</v>
      </c>
      <c r="H1424" t="s">
        <v>1947</v>
      </c>
      <c r="I1424" t="e">
        <f>-nidazole</f>
        <v>#NAME?</v>
      </c>
      <c r="J1424">
        <v>1962</v>
      </c>
      <c r="K1424">
        <v>1963</v>
      </c>
      <c r="L1424" t="s">
        <v>8653</v>
      </c>
      <c r="M1424" t="s">
        <v>8654</v>
      </c>
      <c r="N1424" t="s">
        <v>8655</v>
      </c>
      <c r="O1424" t="s">
        <v>32</v>
      </c>
      <c r="P1424" t="s">
        <v>31</v>
      </c>
      <c r="Q1424" t="s">
        <v>27</v>
      </c>
      <c r="R1424" t="s">
        <v>35</v>
      </c>
      <c r="S1424" t="s">
        <v>27</v>
      </c>
      <c r="T1424" t="s">
        <v>31</v>
      </c>
      <c r="U1424" t="s">
        <v>31</v>
      </c>
      <c r="V1424" t="s">
        <v>31</v>
      </c>
      <c r="W1424" t="s">
        <v>31</v>
      </c>
      <c r="X1424" t="s">
        <v>47</v>
      </c>
      <c r="Y1424" t="s">
        <v>8656</v>
      </c>
    </row>
    <row r="1425" spans="1:25" x14ac:dyDescent="0.25">
      <c r="A1425">
        <v>675090</v>
      </c>
      <c r="B1425" t="s">
        <v>8657</v>
      </c>
      <c r="C1425" t="s">
        <v>8658</v>
      </c>
      <c r="D1425">
        <v>4</v>
      </c>
      <c r="E1425" t="s">
        <v>8659</v>
      </c>
      <c r="F1425" t="s">
        <v>8660</v>
      </c>
      <c r="G1425" t="s">
        <v>635</v>
      </c>
      <c r="H1425" t="s">
        <v>636</v>
      </c>
      <c r="I1425" t="s">
        <v>635</v>
      </c>
      <c r="J1425">
        <v>1963</v>
      </c>
      <c r="K1425">
        <v>1971</v>
      </c>
      <c r="L1425" t="s">
        <v>8661</v>
      </c>
      <c r="M1425" t="s">
        <v>8662</v>
      </c>
      <c r="N1425" t="s">
        <v>167</v>
      </c>
      <c r="O1425" t="s">
        <v>26</v>
      </c>
      <c r="P1425" t="s">
        <v>31</v>
      </c>
      <c r="Q1425" t="s">
        <v>27</v>
      </c>
      <c r="R1425" t="s">
        <v>28</v>
      </c>
      <c r="S1425" t="s">
        <v>27</v>
      </c>
      <c r="T1425" t="s">
        <v>31</v>
      </c>
      <c r="U1425" t="s">
        <v>27</v>
      </c>
      <c r="V1425" t="s">
        <v>27</v>
      </c>
      <c r="W1425" t="s">
        <v>27</v>
      </c>
      <c r="X1425" t="s">
        <v>47</v>
      </c>
      <c r="Y1425" t="s">
        <v>8663</v>
      </c>
    </row>
    <row r="1426" spans="1:25" x14ac:dyDescent="0.25">
      <c r="A1426">
        <v>675239</v>
      </c>
      <c r="B1426" t="s">
        <v>8664</v>
      </c>
      <c r="C1426" t="s">
        <v>8665</v>
      </c>
      <c r="D1426">
        <v>4</v>
      </c>
      <c r="E1426" t="s">
        <v>8666</v>
      </c>
      <c r="F1426" t="s">
        <v>3181</v>
      </c>
      <c r="J1426">
        <v>1966</v>
      </c>
      <c r="K1426">
        <v>1974</v>
      </c>
      <c r="L1426" t="s">
        <v>8667</v>
      </c>
      <c r="M1426" t="s">
        <v>8668</v>
      </c>
      <c r="N1426" t="s">
        <v>1207</v>
      </c>
      <c r="O1426" t="s">
        <v>32</v>
      </c>
      <c r="P1426" t="s">
        <v>31</v>
      </c>
      <c r="Q1426" t="s">
        <v>27</v>
      </c>
      <c r="R1426" t="s">
        <v>35</v>
      </c>
      <c r="S1426" t="s">
        <v>27</v>
      </c>
      <c r="T1426" t="s">
        <v>31</v>
      </c>
      <c r="U1426" t="s">
        <v>31</v>
      </c>
      <c r="V1426" t="s">
        <v>27</v>
      </c>
      <c r="W1426" t="s">
        <v>31</v>
      </c>
      <c r="X1426" t="s">
        <v>47</v>
      </c>
      <c r="Y1426" t="s">
        <v>8669</v>
      </c>
    </row>
    <row r="1427" spans="1:25" x14ac:dyDescent="0.25">
      <c r="A1427">
        <v>27986</v>
      </c>
      <c r="B1427" t="s">
        <v>8670</v>
      </c>
      <c r="C1427" t="s">
        <v>8671</v>
      </c>
      <c r="D1427">
        <v>4</v>
      </c>
      <c r="E1427" t="s">
        <v>8672</v>
      </c>
      <c r="F1427" t="s">
        <v>8673</v>
      </c>
      <c r="G1427" t="e">
        <f>-conazole</f>
        <v>#NAME?</v>
      </c>
      <c r="H1427" t="s">
        <v>205</v>
      </c>
      <c r="I1427" t="e">
        <f>-conazole</f>
        <v>#NAME?</v>
      </c>
      <c r="J1427">
        <v>1984</v>
      </c>
      <c r="K1427">
        <v>1992</v>
      </c>
      <c r="L1427" t="s">
        <v>8674</v>
      </c>
      <c r="M1427" t="s">
        <v>8675</v>
      </c>
      <c r="N1427" t="s">
        <v>64</v>
      </c>
      <c r="O1427" t="s">
        <v>32</v>
      </c>
      <c r="P1427" t="s">
        <v>27</v>
      </c>
      <c r="Q1427" t="s">
        <v>27</v>
      </c>
      <c r="R1427" t="s">
        <v>33</v>
      </c>
      <c r="S1427" t="s">
        <v>27</v>
      </c>
      <c r="T1427" t="s">
        <v>31</v>
      </c>
      <c r="U1427" t="s">
        <v>31</v>
      </c>
      <c r="V1427" t="s">
        <v>27</v>
      </c>
      <c r="W1427" t="s">
        <v>31</v>
      </c>
      <c r="X1427" t="s">
        <v>47</v>
      </c>
      <c r="Y1427" t="s">
        <v>8676</v>
      </c>
    </row>
    <row r="1428" spans="1:25" x14ac:dyDescent="0.25">
      <c r="A1428">
        <v>675015</v>
      </c>
      <c r="B1428" t="s">
        <v>8677</v>
      </c>
      <c r="C1428" t="s">
        <v>8678</v>
      </c>
      <c r="D1428">
        <v>4</v>
      </c>
      <c r="E1428" t="s">
        <v>8679</v>
      </c>
      <c r="F1428" t="s">
        <v>1590</v>
      </c>
      <c r="G1428" t="e">
        <f>-olone</f>
        <v>#NAME?</v>
      </c>
      <c r="H1428" t="s">
        <v>143</v>
      </c>
      <c r="I1428" t="e">
        <f>-olone</f>
        <v>#NAME?</v>
      </c>
      <c r="J1428">
        <v>1984</v>
      </c>
      <c r="K1428">
        <v>1986</v>
      </c>
      <c r="L1428" t="s">
        <v>8680</v>
      </c>
      <c r="M1428" t="s">
        <v>8681</v>
      </c>
      <c r="N1428" t="s">
        <v>241</v>
      </c>
      <c r="O1428" t="s">
        <v>26</v>
      </c>
      <c r="P1428" t="s">
        <v>31</v>
      </c>
      <c r="Q1428" t="s">
        <v>27</v>
      </c>
      <c r="R1428" t="s">
        <v>28</v>
      </c>
      <c r="S1428" t="s">
        <v>31</v>
      </c>
      <c r="T1428" t="s">
        <v>27</v>
      </c>
      <c r="U1428" t="s">
        <v>27</v>
      </c>
      <c r="V1428" t="s">
        <v>31</v>
      </c>
      <c r="W1428" t="s">
        <v>27</v>
      </c>
      <c r="X1428" t="s">
        <v>47</v>
      </c>
      <c r="Y1428" t="s">
        <v>8682</v>
      </c>
    </row>
    <row r="1429" spans="1:25" x14ac:dyDescent="0.25">
      <c r="A1429">
        <v>11066</v>
      </c>
      <c r="B1429" t="s">
        <v>8683</v>
      </c>
      <c r="C1429" t="s">
        <v>8684</v>
      </c>
      <c r="D1429">
        <v>4</v>
      </c>
      <c r="E1429" t="s">
        <v>8685</v>
      </c>
      <c r="F1429" t="s">
        <v>5805</v>
      </c>
      <c r="G1429" t="e">
        <f>-rinone</f>
        <v>#NAME?</v>
      </c>
      <c r="H1429" t="s">
        <v>1882</v>
      </c>
      <c r="I1429" t="e">
        <f>-rinone</f>
        <v>#NAME?</v>
      </c>
      <c r="J1429">
        <v>1999</v>
      </c>
      <c r="K1429">
        <v>1984</v>
      </c>
      <c r="L1429" t="s">
        <v>8686</v>
      </c>
      <c r="M1429" t="s">
        <v>8687</v>
      </c>
      <c r="N1429" t="s">
        <v>193</v>
      </c>
      <c r="O1429" t="s">
        <v>32</v>
      </c>
      <c r="P1429" t="s">
        <v>31</v>
      </c>
      <c r="Q1429" t="s">
        <v>27</v>
      </c>
      <c r="R1429" t="s">
        <v>35</v>
      </c>
      <c r="S1429" t="s">
        <v>27</v>
      </c>
      <c r="T1429" t="s">
        <v>27</v>
      </c>
      <c r="U1429" t="s">
        <v>31</v>
      </c>
      <c r="V1429" t="s">
        <v>27</v>
      </c>
      <c r="W1429" t="s">
        <v>27</v>
      </c>
      <c r="X1429" t="s">
        <v>47</v>
      </c>
      <c r="Y1429" t="s">
        <v>8688</v>
      </c>
    </row>
    <row r="1430" spans="1:25" x14ac:dyDescent="0.25">
      <c r="A1430">
        <v>435293</v>
      </c>
      <c r="B1430" t="s">
        <v>8689</v>
      </c>
      <c r="C1430" t="s">
        <v>8690</v>
      </c>
      <c r="D1430">
        <v>4</v>
      </c>
      <c r="E1430" t="s">
        <v>8691</v>
      </c>
      <c r="F1430" t="s">
        <v>7371</v>
      </c>
      <c r="J1430">
        <v>2002</v>
      </c>
      <c r="K1430">
        <v>2008</v>
      </c>
      <c r="L1430" t="s">
        <v>8692</v>
      </c>
      <c r="M1430" t="s">
        <v>8693</v>
      </c>
      <c r="O1430" t="s">
        <v>32</v>
      </c>
      <c r="P1430" t="s">
        <v>31</v>
      </c>
      <c r="Q1430" t="s">
        <v>27</v>
      </c>
      <c r="R1430" t="s">
        <v>28</v>
      </c>
      <c r="S1430" t="s">
        <v>27</v>
      </c>
      <c r="T1430" t="s">
        <v>31</v>
      </c>
      <c r="U1430" t="s">
        <v>27</v>
      </c>
      <c r="V1430" t="s">
        <v>27</v>
      </c>
      <c r="W1430" t="s">
        <v>31</v>
      </c>
      <c r="X1430" t="s">
        <v>47</v>
      </c>
      <c r="Y1430" t="s">
        <v>8694</v>
      </c>
    </row>
    <row r="1431" spans="1:25" x14ac:dyDescent="0.25">
      <c r="A1431">
        <v>246</v>
      </c>
      <c r="B1431" t="s">
        <v>8695</v>
      </c>
      <c r="C1431" t="s">
        <v>8696</v>
      </c>
      <c r="D1431">
        <v>4</v>
      </c>
      <c r="E1431" t="s">
        <v>8697</v>
      </c>
      <c r="F1431" t="s">
        <v>237</v>
      </c>
      <c r="G1431" t="e">
        <f>-oxacin</f>
        <v>#NAME?</v>
      </c>
      <c r="H1431" t="s">
        <v>378</v>
      </c>
      <c r="I1431" t="e">
        <f>-oxacin</f>
        <v>#NAME?</v>
      </c>
      <c r="J1431">
        <v>1984</v>
      </c>
      <c r="K1431">
        <v>1986</v>
      </c>
      <c r="L1431" t="s">
        <v>8698</v>
      </c>
      <c r="M1431" t="s">
        <v>8699</v>
      </c>
      <c r="N1431" t="s">
        <v>84</v>
      </c>
      <c r="O1431" t="s">
        <v>32</v>
      </c>
      <c r="P1431" t="s">
        <v>31</v>
      </c>
      <c r="Q1431" t="s">
        <v>27</v>
      </c>
      <c r="R1431" t="s">
        <v>35</v>
      </c>
      <c r="S1431" t="s">
        <v>27</v>
      </c>
      <c r="T1431" t="s">
        <v>31</v>
      </c>
      <c r="U1431" t="s">
        <v>27</v>
      </c>
      <c r="V1431" t="s">
        <v>31</v>
      </c>
      <c r="W1431" t="s">
        <v>31</v>
      </c>
      <c r="X1431" t="s">
        <v>47</v>
      </c>
      <c r="Y1431" t="s">
        <v>8700</v>
      </c>
    </row>
    <row r="1432" spans="1:25" x14ac:dyDescent="0.25">
      <c r="A1432">
        <v>4730</v>
      </c>
      <c r="B1432" t="s">
        <v>8701</v>
      </c>
      <c r="C1432" t="s">
        <v>8702</v>
      </c>
      <c r="D1432">
        <v>4</v>
      </c>
      <c r="E1432" t="s">
        <v>8703</v>
      </c>
      <c r="F1432" t="s">
        <v>1722</v>
      </c>
      <c r="J1432">
        <v>1965</v>
      </c>
      <c r="K1432">
        <v>1967</v>
      </c>
      <c r="L1432" t="s">
        <v>8704</v>
      </c>
      <c r="M1432" t="s">
        <v>8705</v>
      </c>
      <c r="N1432" t="s">
        <v>167</v>
      </c>
      <c r="O1432" t="s">
        <v>32</v>
      </c>
      <c r="P1432" t="s">
        <v>31</v>
      </c>
      <c r="Q1432" t="s">
        <v>27</v>
      </c>
      <c r="R1432" t="s">
        <v>35</v>
      </c>
      <c r="S1432" t="s">
        <v>27</v>
      </c>
      <c r="T1432" t="s">
        <v>31</v>
      </c>
      <c r="U1432" t="s">
        <v>27</v>
      </c>
      <c r="V1432" t="s">
        <v>27</v>
      </c>
      <c r="W1432" t="s">
        <v>31</v>
      </c>
      <c r="X1432" t="s">
        <v>47</v>
      </c>
      <c r="Y1432" t="s">
        <v>8706</v>
      </c>
    </row>
    <row r="1433" spans="1:25" x14ac:dyDescent="0.25">
      <c r="A1433">
        <v>1380812</v>
      </c>
      <c r="B1433" t="s">
        <v>8707</v>
      </c>
      <c r="C1433" t="s">
        <v>8708</v>
      </c>
      <c r="D1433">
        <v>4</v>
      </c>
      <c r="F1433" t="s">
        <v>8709</v>
      </c>
      <c r="G1433" t="s">
        <v>2114</v>
      </c>
      <c r="H1433" t="s">
        <v>2115</v>
      </c>
      <c r="I1433" t="s">
        <v>2114</v>
      </c>
      <c r="J1433">
        <v>1990</v>
      </c>
      <c r="K1433">
        <v>1994</v>
      </c>
      <c r="L1433" t="s">
        <v>8710</v>
      </c>
      <c r="M1433" t="s">
        <v>8711</v>
      </c>
      <c r="N1433" t="s">
        <v>167</v>
      </c>
      <c r="O1433" t="s">
        <v>621</v>
      </c>
      <c r="P1433" t="s">
        <v>27</v>
      </c>
      <c r="Q1433" t="s">
        <v>27</v>
      </c>
      <c r="R1433" t="s">
        <v>28</v>
      </c>
      <c r="S1433" t="s">
        <v>27</v>
      </c>
      <c r="T1433" t="s">
        <v>27</v>
      </c>
      <c r="U1433" t="s">
        <v>31</v>
      </c>
      <c r="V1433" t="s">
        <v>27</v>
      </c>
      <c r="W1433" t="s">
        <v>27</v>
      </c>
      <c r="X1433" t="s">
        <v>47</v>
      </c>
    </row>
    <row r="1434" spans="1:25" x14ac:dyDescent="0.25">
      <c r="A1434">
        <v>1285395</v>
      </c>
      <c r="B1434" t="s">
        <v>8712</v>
      </c>
      <c r="C1434" t="s">
        <v>8713</v>
      </c>
      <c r="D1434">
        <v>4</v>
      </c>
      <c r="E1434" t="s">
        <v>4684</v>
      </c>
      <c r="F1434" t="s">
        <v>8714</v>
      </c>
      <c r="G1434" t="s">
        <v>4685</v>
      </c>
      <c r="H1434" t="s">
        <v>4686</v>
      </c>
      <c r="I1434" t="s">
        <v>4685</v>
      </c>
      <c r="J1434">
        <v>2010</v>
      </c>
      <c r="K1434">
        <v>2012</v>
      </c>
      <c r="L1434" t="s">
        <v>4687</v>
      </c>
      <c r="M1434" t="s">
        <v>4688</v>
      </c>
      <c r="O1434" t="s">
        <v>40</v>
      </c>
      <c r="P1434" t="s">
        <v>27</v>
      </c>
      <c r="Q1434" t="s">
        <v>31</v>
      </c>
      <c r="R1434" t="s">
        <v>28</v>
      </c>
      <c r="S1434" t="s">
        <v>27</v>
      </c>
      <c r="T1434" t="s">
        <v>27</v>
      </c>
      <c r="U1434" t="s">
        <v>31</v>
      </c>
      <c r="V1434" t="s">
        <v>27</v>
      </c>
      <c r="W1434" t="s">
        <v>31</v>
      </c>
      <c r="X1434" t="s">
        <v>47</v>
      </c>
    </row>
    <row r="1435" spans="1:25" x14ac:dyDescent="0.25">
      <c r="A1435">
        <v>1381727</v>
      </c>
      <c r="B1435" t="s">
        <v>8715</v>
      </c>
      <c r="C1435" t="s">
        <v>8716</v>
      </c>
      <c r="D1435">
        <v>4</v>
      </c>
      <c r="F1435" t="s">
        <v>8717</v>
      </c>
      <c r="K1435">
        <v>1996</v>
      </c>
      <c r="O1435" t="s">
        <v>99</v>
      </c>
      <c r="P1435" t="s">
        <v>27</v>
      </c>
      <c r="Q1435" t="s">
        <v>27</v>
      </c>
      <c r="R1435" t="s">
        <v>28</v>
      </c>
      <c r="S1435" t="s">
        <v>27</v>
      </c>
      <c r="T1435" t="s">
        <v>27</v>
      </c>
      <c r="U1435" t="s">
        <v>31</v>
      </c>
      <c r="V1435" t="s">
        <v>27</v>
      </c>
      <c r="W1435" t="s">
        <v>27</v>
      </c>
      <c r="X1435" t="s">
        <v>47</v>
      </c>
    </row>
    <row r="1436" spans="1:25" x14ac:dyDescent="0.25">
      <c r="A1436">
        <v>1351917</v>
      </c>
      <c r="B1436" t="s">
        <v>8718</v>
      </c>
      <c r="C1436" t="s">
        <v>8719</v>
      </c>
      <c r="D1436">
        <v>4</v>
      </c>
      <c r="E1436" t="s">
        <v>8720</v>
      </c>
      <c r="F1436" t="s">
        <v>225</v>
      </c>
      <c r="G1436" t="e">
        <f>-gliflozin</f>
        <v>#NAME?</v>
      </c>
      <c r="H1436" t="s">
        <v>874</v>
      </c>
      <c r="I1436" t="e">
        <f>-gliflozin</f>
        <v>#NAME?</v>
      </c>
      <c r="J1436">
        <v>2009</v>
      </c>
      <c r="K1436">
        <v>2011</v>
      </c>
      <c r="O1436" t="s">
        <v>26</v>
      </c>
      <c r="P1436" t="s">
        <v>31</v>
      </c>
      <c r="Q1436" t="s">
        <v>31</v>
      </c>
      <c r="R1436" t="s">
        <v>28</v>
      </c>
      <c r="S1436" t="s">
        <v>27</v>
      </c>
      <c r="T1436" t="s">
        <v>31</v>
      </c>
      <c r="U1436" t="s">
        <v>27</v>
      </c>
      <c r="V1436" t="s">
        <v>27</v>
      </c>
      <c r="W1436" t="s">
        <v>27</v>
      </c>
      <c r="X1436" t="s">
        <v>47</v>
      </c>
      <c r="Y1436" t="s">
        <v>8721</v>
      </c>
    </row>
    <row r="1437" spans="1:25" x14ac:dyDescent="0.25">
      <c r="A1437">
        <v>1369604</v>
      </c>
      <c r="B1437" t="s">
        <v>8722</v>
      </c>
      <c r="C1437" t="s">
        <v>8723</v>
      </c>
      <c r="D1437">
        <v>4</v>
      </c>
      <c r="F1437" t="s">
        <v>544</v>
      </c>
      <c r="G1437" t="e">
        <f>-stat</f>
        <v>#NAME?</v>
      </c>
      <c r="H1437" t="s">
        <v>159</v>
      </c>
      <c r="I1437" t="e">
        <f>-stat</f>
        <v>#NAME?</v>
      </c>
      <c r="J1437">
        <v>2009</v>
      </c>
      <c r="K1437">
        <v>2012</v>
      </c>
      <c r="L1437" t="s">
        <v>8724</v>
      </c>
      <c r="M1437" t="s">
        <v>8725</v>
      </c>
      <c r="O1437" t="s">
        <v>32</v>
      </c>
      <c r="P1437" t="s">
        <v>27</v>
      </c>
      <c r="Q1437" t="s">
        <v>27</v>
      </c>
      <c r="R1437" t="s">
        <v>28</v>
      </c>
      <c r="S1437" t="s">
        <v>27</v>
      </c>
      <c r="T1437" t="s">
        <v>31</v>
      </c>
      <c r="U1437" t="s">
        <v>27</v>
      </c>
      <c r="V1437" t="s">
        <v>27</v>
      </c>
      <c r="W1437" t="s">
        <v>27</v>
      </c>
      <c r="X1437" t="s">
        <v>47</v>
      </c>
      <c r="Y1437" t="s">
        <v>8726</v>
      </c>
    </row>
    <row r="1438" spans="1:25" x14ac:dyDescent="0.25">
      <c r="A1438">
        <v>51003</v>
      </c>
      <c r="B1438" t="s">
        <v>8727</v>
      </c>
      <c r="C1438" t="s">
        <v>8728</v>
      </c>
      <c r="D1438">
        <v>4</v>
      </c>
      <c r="O1438" t="s">
        <v>32</v>
      </c>
      <c r="P1438" t="s">
        <v>27</v>
      </c>
      <c r="Q1438" t="s">
        <v>27</v>
      </c>
      <c r="R1438" t="s">
        <v>35</v>
      </c>
      <c r="S1438" t="s">
        <v>27</v>
      </c>
      <c r="T1438" t="s">
        <v>31</v>
      </c>
      <c r="U1438" t="s">
        <v>27</v>
      </c>
      <c r="V1438" t="s">
        <v>27</v>
      </c>
      <c r="W1438" t="s">
        <v>27</v>
      </c>
      <c r="X1438" t="s">
        <v>172</v>
      </c>
      <c r="Y1438" t="s">
        <v>8729</v>
      </c>
    </row>
    <row r="1439" spans="1:25" x14ac:dyDescent="0.25">
      <c r="A1439">
        <v>238127</v>
      </c>
      <c r="B1439" t="s">
        <v>8730</v>
      </c>
      <c r="C1439" t="s">
        <v>8731</v>
      </c>
      <c r="D1439">
        <v>4</v>
      </c>
      <c r="E1439" t="s">
        <v>8732</v>
      </c>
      <c r="F1439" t="s">
        <v>732</v>
      </c>
      <c r="G1439" t="e">
        <f>-flurane</f>
        <v>#NAME?</v>
      </c>
      <c r="H1439" t="s">
        <v>1263</v>
      </c>
      <c r="I1439" t="e">
        <f>-flurane</f>
        <v>#NAME?</v>
      </c>
      <c r="J1439">
        <v>1972</v>
      </c>
      <c r="K1439">
        <v>1979</v>
      </c>
      <c r="L1439" t="s">
        <v>8733</v>
      </c>
      <c r="M1439" t="s">
        <v>8734</v>
      </c>
      <c r="N1439" t="s">
        <v>453</v>
      </c>
      <c r="O1439" t="s">
        <v>32</v>
      </c>
      <c r="P1439" t="s">
        <v>31</v>
      </c>
      <c r="Q1439" t="s">
        <v>27</v>
      </c>
      <c r="R1439" t="s">
        <v>33</v>
      </c>
      <c r="S1439" t="s">
        <v>27</v>
      </c>
      <c r="T1439" t="s">
        <v>27</v>
      </c>
      <c r="U1439" t="s">
        <v>27</v>
      </c>
      <c r="V1439" t="s">
        <v>31</v>
      </c>
      <c r="W1439" t="s">
        <v>27</v>
      </c>
      <c r="X1439" t="s">
        <v>47</v>
      </c>
      <c r="Y1439" t="s">
        <v>8735</v>
      </c>
    </row>
    <row r="1440" spans="1:25" x14ac:dyDescent="0.25">
      <c r="A1440">
        <v>674642</v>
      </c>
      <c r="B1440" t="s">
        <v>8736</v>
      </c>
      <c r="C1440" t="s">
        <v>8737</v>
      </c>
      <c r="D1440">
        <v>4</v>
      </c>
      <c r="F1440" t="s">
        <v>8738</v>
      </c>
      <c r="O1440" t="s">
        <v>32</v>
      </c>
      <c r="P1440" t="s">
        <v>27</v>
      </c>
      <c r="Q1440" t="s">
        <v>27</v>
      </c>
      <c r="R1440" t="s">
        <v>37</v>
      </c>
      <c r="S1440" t="s">
        <v>27</v>
      </c>
      <c r="T1440" t="s">
        <v>27</v>
      </c>
      <c r="U1440" t="s">
        <v>31</v>
      </c>
      <c r="V1440" t="s">
        <v>27</v>
      </c>
      <c r="W1440" t="s">
        <v>27</v>
      </c>
      <c r="X1440" t="s">
        <v>47</v>
      </c>
      <c r="Y1440" t="s">
        <v>8739</v>
      </c>
    </row>
    <row r="1441" spans="1:25" x14ac:dyDescent="0.25">
      <c r="A1441">
        <v>675415</v>
      </c>
      <c r="B1441" t="s">
        <v>8740</v>
      </c>
      <c r="C1441" t="s">
        <v>8741</v>
      </c>
      <c r="D1441">
        <v>4</v>
      </c>
      <c r="F1441" t="s">
        <v>1617</v>
      </c>
      <c r="N1441" t="s">
        <v>293</v>
      </c>
      <c r="O1441" t="s">
        <v>37</v>
      </c>
      <c r="P1441" t="s">
        <v>27</v>
      </c>
      <c r="Q1441" t="s">
        <v>27</v>
      </c>
      <c r="R1441" t="s">
        <v>28</v>
      </c>
      <c r="S1441" t="s">
        <v>27</v>
      </c>
      <c r="T1441" t="s">
        <v>27</v>
      </c>
      <c r="U1441" t="s">
        <v>31</v>
      </c>
      <c r="V1441" t="s">
        <v>27</v>
      </c>
      <c r="W1441" t="s">
        <v>27</v>
      </c>
      <c r="X1441" t="s">
        <v>172</v>
      </c>
    </row>
    <row r="1442" spans="1:25" x14ac:dyDescent="0.25">
      <c r="A1442">
        <v>675507</v>
      </c>
      <c r="B1442" t="s">
        <v>8742</v>
      </c>
      <c r="C1442" t="s">
        <v>8743</v>
      </c>
      <c r="D1442">
        <v>4</v>
      </c>
      <c r="F1442" t="s">
        <v>8744</v>
      </c>
      <c r="J1442">
        <v>1987</v>
      </c>
      <c r="K1442">
        <v>1986</v>
      </c>
      <c r="L1442" t="s">
        <v>8745</v>
      </c>
      <c r="M1442" t="s">
        <v>8746</v>
      </c>
      <c r="N1442" t="s">
        <v>8747</v>
      </c>
      <c r="O1442" t="s">
        <v>37</v>
      </c>
      <c r="P1442" t="s">
        <v>27</v>
      </c>
      <c r="Q1442" t="s">
        <v>27</v>
      </c>
      <c r="R1442" t="s">
        <v>28</v>
      </c>
      <c r="S1442" t="s">
        <v>27</v>
      </c>
      <c r="T1442" t="s">
        <v>27</v>
      </c>
      <c r="U1442" t="s">
        <v>31</v>
      </c>
      <c r="V1442" t="s">
        <v>27</v>
      </c>
      <c r="W1442" t="s">
        <v>27</v>
      </c>
      <c r="X1442" t="s">
        <v>47</v>
      </c>
    </row>
    <row r="1443" spans="1:25" x14ac:dyDescent="0.25">
      <c r="A1443">
        <v>675565</v>
      </c>
      <c r="B1443" t="s">
        <v>8748</v>
      </c>
      <c r="C1443" t="s">
        <v>8749</v>
      </c>
      <c r="D1443">
        <v>4</v>
      </c>
      <c r="F1443" t="s">
        <v>1242</v>
      </c>
      <c r="K1443">
        <v>1979</v>
      </c>
      <c r="O1443" t="s">
        <v>37</v>
      </c>
      <c r="P1443" t="s">
        <v>27</v>
      </c>
      <c r="Q1443" t="s">
        <v>27</v>
      </c>
      <c r="R1443" t="s">
        <v>28</v>
      </c>
      <c r="S1443" t="s">
        <v>27</v>
      </c>
      <c r="T1443" t="s">
        <v>27</v>
      </c>
      <c r="U1443" t="s">
        <v>31</v>
      </c>
      <c r="V1443" t="s">
        <v>27</v>
      </c>
      <c r="W1443" t="s">
        <v>27</v>
      </c>
      <c r="X1443" t="s">
        <v>172</v>
      </c>
    </row>
    <row r="1444" spans="1:25" x14ac:dyDescent="0.25">
      <c r="A1444">
        <v>675776</v>
      </c>
      <c r="B1444" t="s">
        <v>8750</v>
      </c>
      <c r="C1444" t="s">
        <v>8751</v>
      </c>
      <c r="D1444">
        <v>4</v>
      </c>
      <c r="E1444" t="s">
        <v>8752</v>
      </c>
      <c r="F1444" t="s">
        <v>101</v>
      </c>
      <c r="G1444" t="e">
        <f>-mab</f>
        <v>#NAME?</v>
      </c>
      <c r="H1444" t="s">
        <v>98</v>
      </c>
      <c r="I1444" t="e">
        <f>-mab</f>
        <v>#NAME?</v>
      </c>
      <c r="J1444">
        <v>2002</v>
      </c>
      <c r="K1444">
        <v>2006</v>
      </c>
      <c r="L1444" t="s">
        <v>8753</v>
      </c>
      <c r="M1444" t="s">
        <v>8754</v>
      </c>
      <c r="O1444" t="s">
        <v>99</v>
      </c>
      <c r="P1444" t="s">
        <v>27</v>
      </c>
      <c r="Q1444" t="s">
        <v>27</v>
      </c>
      <c r="R1444" t="s">
        <v>28</v>
      </c>
      <c r="S1444" t="s">
        <v>27</v>
      </c>
      <c r="T1444" t="s">
        <v>27</v>
      </c>
      <c r="U1444" t="s">
        <v>31</v>
      </c>
      <c r="V1444" t="s">
        <v>27</v>
      </c>
      <c r="W1444" t="s">
        <v>27</v>
      </c>
      <c r="X1444" t="s">
        <v>172</v>
      </c>
    </row>
    <row r="1445" spans="1:25" x14ac:dyDescent="0.25">
      <c r="A1445">
        <v>65351</v>
      </c>
      <c r="B1445" t="s">
        <v>8755</v>
      </c>
      <c r="C1445" t="s">
        <v>8756</v>
      </c>
      <c r="D1445">
        <v>4</v>
      </c>
      <c r="E1445" t="s">
        <v>8757</v>
      </c>
      <c r="F1445" t="s">
        <v>8758</v>
      </c>
      <c r="G1445" t="e">
        <f>-oxacin</f>
        <v>#NAME?</v>
      </c>
      <c r="H1445" t="s">
        <v>378</v>
      </c>
      <c r="I1445" t="e">
        <f>-oxacin</f>
        <v>#NAME?</v>
      </c>
      <c r="J1445">
        <v>1991</v>
      </c>
      <c r="K1445">
        <v>1996</v>
      </c>
      <c r="L1445" t="s">
        <v>8759</v>
      </c>
      <c r="M1445" t="s">
        <v>8760</v>
      </c>
      <c r="N1445" t="s">
        <v>84</v>
      </c>
      <c r="O1445" t="s">
        <v>32</v>
      </c>
      <c r="P1445" t="s">
        <v>31</v>
      </c>
      <c r="Q1445" t="s">
        <v>27</v>
      </c>
      <c r="R1445" t="s">
        <v>28</v>
      </c>
      <c r="S1445" t="s">
        <v>27</v>
      </c>
      <c r="T1445" t="s">
        <v>31</v>
      </c>
      <c r="U1445" t="s">
        <v>27</v>
      </c>
      <c r="V1445" t="s">
        <v>27</v>
      </c>
      <c r="W1445" t="s">
        <v>27</v>
      </c>
      <c r="X1445" t="s">
        <v>172</v>
      </c>
      <c r="Y1445" t="s">
        <v>8761</v>
      </c>
    </row>
    <row r="1446" spans="1:25" x14ac:dyDescent="0.25">
      <c r="A1446">
        <v>674578</v>
      </c>
      <c r="B1446" t="s">
        <v>8762</v>
      </c>
      <c r="C1446" t="s">
        <v>8763</v>
      </c>
      <c r="D1446">
        <v>4</v>
      </c>
      <c r="F1446" t="s">
        <v>645</v>
      </c>
      <c r="J1446">
        <v>1964</v>
      </c>
      <c r="N1446" t="s">
        <v>213</v>
      </c>
      <c r="O1446" t="s">
        <v>32</v>
      </c>
      <c r="P1446" t="s">
        <v>31</v>
      </c>
      <c r="Q1446" t="s">
        <v>27</v>
      </c>
      <c r="R1446" t="s">
        <v>35</v>
      </c>
      <c r="S1446" t="s">
        <v>27</v>
      </c>
      <c r="T1446" t="s">
        <v>27</v>
      </c>
      <c r="U1446" t="s">
        <v>27</v>
      </c>
      <c r="V1446" t="s">
        <v>27</v>
      </c>
      <c r="W1446" t="s">
        <v>27</v>
      </c>
      <c r="X1446" t="s">
        <v>172</v>
      </c>
      <c r="Y1446" t="s">
        <v>8764</v>
      </c>
    </row>
    <row r="1447" spans="1:25" x14ac:dyDescent="0.25">
      <c r="A1447">
        <v>61682</v>
      </c>
      <c r="B1447" t="s">
        <v>8765</v>
      </c>
      <c r="C1447" t="s">
        <v>8766</v>
      </c>
      <c r="D1447">
        <v>4</v>
      </c>
      <c r="E1447" t="s">
        <v>8767</v>
      </c>
      <c r="F1447" t="s">
        <v>8768</v>
      </c>
      <c r="G1447" t="s">
        <v>85</v>
      </c>
      <c r="H1447" t="s">
        <v>86</v>
      </c>
      <c r="I1447" t="s">
        <v>85</v>
      </c>
      <c r="J1447">
        <v>1980</v>
      </c>
      <c r="K1447">
        <v>1985</v>
      </c>
      <c r="L1447" t="s">
        <v>8769</v>
      </c>
      <c r="M1447" t="s">
        <v>8770</v>
      </c>
      <c r="N1447" t="s">
        <v>84</v>
      </c>
      <c r="O1447" t="s">
        <v>26</v>
      </c>
      <c r="P1447" t="s">
        <v>27</v>
      </c>
      <c r="Q1447" t="s">
        <v>27</v>
      </c>
      <c r="R1447" t="s">
        <v>28</v>
      </c>
      <c r="S1447" t="s">
        <v>27</v>
      </c>
      <c r="T1447" t="s">
        <v>27</v>
      </c>
      <c r="U1447" t="s">
        <v>31</v>
      </c>
      <c r="V1447" t="s">
        <v>27</v>
      </c>
      <c r="W1447" t="s">
        <v>31</v>
      </c>
      <c r="X1447" t="s">
        <v>47</v>
      </c>
      <c r="Y1447" t="s">
        <v>8771</v>
      </c>
    </row>
    <row r="1448" spans="1:25" x14ac:dyDescent="0.25">
      <c r="A1448">
        <v>454141</v>
      </c>
      <c r="B1448" t="s">
        <v>8772</v>
      </c>
      <c r="C1448" t="s">
        <v>8773</v>
      </c>
      <c r="D1448">
        <v>4</v>
      </c>
      <c r="E1448" t="s">
        <v>8774</v>
      </c>
      <c r="F1448" t="s">
        <v>930</v>
      </c>
      <c r="G1448" t="e">
        <f>-pril</f>
        <v>#NAME?</v>
      </c>
      <c r="H1448" t="s">
        <v>513</v>
      </c>
      <c r="I1448" t="e">
        <f>-pril</f>
        <v>#NAME?</v>
      </c>
      <c r="J1448">
        <v>1985</v>
      </c>
      <c r="K1448">
        <v>1991</v>
      </c>
      <c r="L1448" t="s">
        <v>8775</v>
      </c>
      <c r="M1448" t="s">
        <v>8776</v>
      </c>
      <c r="N1448" t="s">
        <v>516</v>
      </c>
      <c r="O1448" t="s">
        <v>32</v>
      </c>
      <c r="P1448" t="s">
        <v>31</v>
      </c>
      <c r="Q1448" t="s">
        <v>27</v>
      </c>
      <c r="R1448" t="s">
        <v>28</v>
      </c>
      <c r="S1448" t="s">
        <v>31</v>
      </c>
      <c r="T1448" t="s">
        <v>31</v>
      </c>
      <c r="U1448" t="s">
        <v>27</v>
      </c>
      <c r="V1448" t="s">
        <v>27</v>
      </c>
      <c r="W1448" t="s">
        <v>31</v>
      </c>
      <c r="X1448" t="s">
        <v>47</v>
      </c>
      <c r="Y1448" t="s">
        <v>8777</v>
      </c>
    </row>
    <row r="1449" spans="1:25" x14ac:dyDescent="0.25">
      <c r="A1449">
        <v>2131</v>
      </c>
      <c r="B1449" t="s">
        <v>8778</v>
      </c>
      <c r="C1449" t="s">
        <v>8779</v>
      </c>
      <c r="D1449">
        <v>4</v>
      </c>
      <c r="F1449" t="s">
        <v>8780</v>
      </c>
      <c r="G1449" t="s">
        <v>624</v>
      </c>
      <c r="H1449" t="s">
        <v>625</v>
      </c>
      <c r="I1449" t="s">
        <v>624</v>
      </c>
      <c r="J1449">
        <v>1975</v>
      </c>
      <c r="K1449">
        <v>1941</v>
      </c>
      <c r="L1449" t="s">
        <v>8781</v>
      </c>
      <c r="M1449" t="s">
        <v>8782</v>
      </c>
      <c r="N1449" t="s">
        <v>6855</v>
      </c>
      <c r="O1449" t="s">
        <v>32</v>
      </c>
      <c r="P1449" t="s">
        <v>31</v>
      </c>
      <c r="Q1449" t="s">
        <v>27</v>
      </c>
      <c r="R1449" t="s">
        <v>35</v>
      </c>
      <c r="S1449" t="s">
        <v>27</v>
      </c>
      <c r="T1449" t="s">
        <v>31</v>
      </c>
      <c r="U1449" t="s">
        <v>31</v>
      </c>
      <c r="V1449" t="s">
        <v>31</v>
      </c>
      <c r="W1449" t="s">
        <v>27</v>
      </c>
      <c r="X1449" t="s">
        <v>47</v>
      </c>
      <c r="Y1449" t="s">
        <v>8783</v>
      </c>
    </row>
    <row r="1450" spans="1:25" x14ac:dyDescent="0.25">
      <c r="A1450">
        <v>86284</v>
      </c>
      <c r="B1450" t="s">
        <v>8784</v>
      </c>
      <c r="C1450" t="s">
        <v>8785</v>
      </c>
      <c r="D1450">
        <v>4</v>
      </c>
      <c r="E1450" t="s">
        <v>8786</v>
      </c>
      <c r="F1450" t="s">
        <v>8787</v>
      </c>
      <c r="J1450">
        <v>1963</v>
      </c>
      <c r="K1450">
        <v>1961</v>
      </c>
      <c r="L1450" t="s">
        <v>8788</v>
      </c>
      <c r="M1450" t="s">
        <v>8789</v>
      </c>
      <c r="N1450" t="s">
        <v>8790</v>
      </c>
      <c r="O1450" t="s">
        <v>32</v>
      </c>
      <c r="P1450" t="s">
        <v>31</v>
      </c>
      <c r="Q1450" t="s">
        <v>27</v>
      </c>
      <c r="R1450" t="s">
        <v>35</v>
      </c>
      <c r="S1450" t="s">
        <v>27</v>
      </c>
      <c r="T1450" t="s">
        <v>31</v>
      </c>
      <c r="U1450" t="s">
        <v>27</v>
      </c>
      <c r="V1450" t="s">
        <v>27</v>
      </c>
      <c r="W1450" t="s">
        <v>27</v>
      </c>
      <c r="X1450" t="s">
        <v>47</v>
      </c>
      <c r="Y1450" t="s">
        <v>8791</v>
      </c>
    </row>
    <row r="1451" spans="1:25" x14ac:dyDescent="0.25">
      <c r="A1451">
        <v>150989</v>
      </c>
      <c r="B1451" t="s">
        <v>8792</v>
      </c>
      <c r="C1451" t="s">
        <v>8793</v>
      </c>
      <c r="D1451">
        <v>4</v>
      </c>
      <c r="F1451" t="s">
        <v>1008</v>
      </c>
      <c r="K1451">
        <v>1949</v>
      </c>
      <c r="L1451" t="s">
        <v>8794</v>
      </c>
      <c r="M1451" t="s">
        <v>8795</v>
      </c>
      <c r="O1451" t="s">
        <v>32</v>
      </c>
      <c r="P1451" t="s">
        <v>31</v>
      </c>
      <c r="Q1451" t="s">
        <v>27</v>
      </c>
      <c r="R1451" t="s">
        <v>33</v>
      </c>
      <c r="S1451" t="s">
        <v>27</v>
      </c>
      <c r="T1451" t="s">
        <v>31</v>
      </c>
      <c r="U1451" t="s">
        <v>27</v>
      </c>
      <c r="V1451" t="s">
        <v>27</v>
      </c>
      <c r="W1451" t="s">
        <v>27</v>
      </c>
      <c r="X1451" t="s">
        <v>172</v>
      </c>
      <c r="Y1451" t="s">
        <v>8796</v>
      </c>
    </row>
    <row r="1452" spans="1:25" x14ac:dyDescent="0.25">
      <c r="A1452">
        <v>151300</v>
      </c>
      <c r="B1452" t="s">
        <v>8797</v>
      </c>
      <c r="C1452" t="s">
        <v>8798</v>
      </c>
      <c r="D1452">
        <v>4</v>
      </c>
      <c r="F1452" t="s">
        <v>146</v>
      </c>
      <c r="K1452">
        <v>1976</v>
      </c>
      <c r="L1452" t="s">
        <v>8799</v>
      </c>
      <c r="M1452" t="s">
        <v>8800</v>
      </c>
      <c r="N1452" t="s">
        <v>125</v>
      </c>
      <c r="O1452" t="s">
        <v>32</v>
      </c>
      <c r="P1452" t="s">
        <v>31</v>
      </c>
      <c r="Q1452" t="s">
        <v>27</v>
      </c>
      <c r="R1452" t="s">
        <v>33</v>
      </c>
      <c r="S1452" t="s">
        <v>27</v>
      </c>
      <c r="T1452" t="s">
        <v>31</v>
      </c>
      <c r="U1452" t="s">
        <v>27</v>
      </c>
      <c r="V1452" t="s">
        <v>27</v>
      </c>
      <c r="W1452" t="s">
        <v>27</v>
      </c>
      <c r="X1452" t="s">
        <v>172</v>
      </c>
      <c r="Y1452" t="s">
        <v>8801</v>
      </c>
    </row>
    <row r="1453" spans="1:25" x14ac:dyDescent="0.25">
      <c r="A1453">
        <v>70675</v>
      </c>
      <c r="B1453" t="s">
        <v>8802</v>
      </c>
      <c r="C1453" t="s">
        <v>8803</v>
      </c>
      <c r="D1453">
        <v>4</v>
      </c>
      <c r="F1453" t="s">
        <v>8804</v>
      </c>
      <c r="J1453">
        <v>1970</v>
      </c>
      <c r="K1453">
        <v>1977</v>
      </c>
      <c r="L1453" t="s">
        <v>8805</v>
      </c>
      <c r="M1453" t="s">
        <v>8806</v>
      </c>
      <c r="N1453" t="s">
        <v>8807</v>
      </c>
      <c r="O1453" t="s">
        <v>32</v>
      </c>
      <c r="P1453" t="s">
        <v>31</v>
      </c>
      <c r="Q1453" t="s">
        <v>27</v>
      </c>
      <c r="R1453" t="s">
        <v>35</v>
      </c>
      <c r="S1453" t="s">
        <v>27</v>
      </c>
      <c r="T1453" t="s">
        <v>31</v>
      </c>
      <c r="U1453" t="s">
        <v>31</v>
      </c>
      <c r="V1453" t="s">
        <v>27</v>
      </c>
      <c r="W1453" t="s">
        <v>27</v>
      </c>
      <c r="X1453" t="s">
        <v>47</v>
      </c>
      <c r="Y1453" t="s">
        <v>8808</v>
      </c>
    </row>
    <row r="1454" spans="1:25" x14ac:dyDescent="0.25">
      <c r="A1454">
        <v>9217</v>
      </c>
      <c r="B1454" t="s">
        <v>8809</v>
      </c>
      <c r="C1454" t="s">
        <v>8810</v>
      </c>
      <c r="D1454">
        <v>4</v>
      </c>
      <c r="E1454" t="s">
        <v>8811</v>
      </c>
      <c r="F1454" t="s">
        <v>982</v>
      </c>
      <c r="G1454" t="e">
        <f>-leuton</f>
        <v>#NAME?</v>
      </c>
      <c r="H1454" t="s">
        <v>2757</v>
      </c>
      <c r="I1454" t="e">
        <f>-leuton</f>
        <v>#NAME?</v>
      </c>
      <c r="J1454">
        <v>1990</v>
      </c>
      <c r="K1454">
        <v>1996</v>
      </c>
      <c r="N1454" t="s">
        <v>1894</v>
      </c>
      <c r="O1454" t="s">
        <v>32</v>
      </c>
      <c r="P1454" t="s">
        <v>31</v>
      </c>
      <c r="Q1454" t="s">
        <v>27</v>
      </c>
      <c r="R1454" t="s">
        <v>33</v>
      </c>
      <c r="S1454" t="s">
        <v>27</v>
      </c>
      <c r="T1454" t="s">
        <v>31</v>
      </c>
      <c r="U1454" t="s">
        <v>27</v>
      </c>
      <c r="V1454" t="s">
        <v>27</v>
      </c>
      <c r="W1454" t="s">
        <v>27</v>
      </c>
      <c r="X1454" t="s">
        <v>47</v>
      </c>
      <c r="Y1454" t="s">
        <v>8812</v>
      </c>
    </row>
    <row r="1455" spans="1:25" x14ac:dyDescent="0.25">
      <c r="A1455">
        <v>372385</v>
      </c>
      <c r="B1455" t="s">
        <v>8813</v>
      </c>
      <c r="C1455" t="s">
        <v>8814</v>
      </c>
      <c r="D1455">
        <v>4</v>
      </c>
      <c r="E1455" t="s">
        <v>8815</v>
      </c>
      <c r="F1455" t="s">
        <v>8816</v>
      </c>
      <c r="G1455" t="s">
        <v>85</v>
      </c>
      <c r="H1455" t="s">
        <v>86</v>
      </c>
      <c r="I1455" t="s">
        <v>85</v>
      </c>
      <c r="J1455">
        <v>1987</v>
      </c>
      <c r="K1455">
        <v>1996</v>
      </c>
      <c r="L1455" t="s">
        <v>8817</v>
      </c>
      <c r="M1455" t="s">
        <v>8818</v>
      </c>
      <c r="N1455" t="s">
        <v>84</v>
      </c>
      <c r="O1455" t="s">
        <v>26</v>
      </c>
      <c r="P1455" t="s">
        <v>31</v>
      </c>
      <c r="Q1455" t="s">
        <v>27</v>
      </c>
      <c r="R1455" t="s">
        <v>28</v>
      </c>
      <c r="S1455" t="s">
        <v>27</v>
      </c>
      <c r="T1455" t="s">
        <v>27</v>
      </c>
      <c r="U1455" t="s">
        <v>31</v>
      </c>
      <c r="V1455" t="s">
        <v>27</v>
      </c>
      <c r="W1455" t="s">
        <v>27</v>
      </c>
      <c r="X1455" t="s">
        <v>47</v>
      </c>
      <c r="Y1455" t="s">
        <v>8819</v>
      </c>
    </row>
    <row r="1456" spans="1:25" x14ac:dyDescent="0.25">
      <c r="A1456">
        <v>20346</v>
      </c>
      <c r="B1456" t="s">
        <v>8820</v>
      </c>
      <c r="C1456" t="s">
        <v>8821</v>
      </c>
      <c r="D1456">
        <v>4</v>
      </c>
      <c r="E1456" t="s">
        <v>8822</v>
      </c>
      <c r="F1456" t="s">
        <v>89</v>
      </c>
      <c r="G1456" t="e">
        <f>-ixafor</f>
        <v>#NAME?</v>
      </c>
      <c r="H1456" t="s">
        <v>8823</v>
      </c>
      <c r="I1456" t="e">
        <f>-ixafor</f>
        <v>#NAME?</v>
      </c>
      <c r="J1456">
        <v>2004</v>
      </c>
      <c r="K1456">
        <v>2008</v>
      </c>
      <c r="L1456" t="s">
        <v>8824</v>
      </c>
      <c r="M1456" t="s">
        <v>8825</v>
      </c>
      <c r="O1456" t="s">
        <v>26</v>
      </c>
      <c r="P1456" t="s">
        <v>27</v>
      </c>
      <c r="Q1456" t="s">
        <v>31</v>
      </c>
      <c r="R1456" t="s">
        <v>35</v>
      </c>
      <c r="S1456" t="s">
        <v>27</v>
      </c>
      <c r="T1456" t="s">
        <v>27</v>
      </c>
      <c r="U1456" t="s">
        <v>31</v>
      </c>
      <c r="V1456" t="s">
        <v>27</v>
      </c>
      <c r="W1456" t="s">
        <v>27</v>
      </c>
      <c r="X1456" t="s">
        <v>47</v>
      </c>
      <c r="Y1456" t="s">
        <v>8826</v>
      </c>
    </row>
    <row r="1457" spans="1:25" x14ac:dyDescent="0.25">
      <c r="A1457">
        <v>674684</v>
      </c>
      <c r="B1457" t="s">
        <v>8827</v>
      </c>
      <c r="C1457" t="s">
        <v>8828</v>
      </c>
      <c r="D1457">
        <v>4</v>
      </c>
      <c r="E1457" t="s">
        <v>8829</v>
      </c>
      <c r="F1457" t="s">
        <v>732</v>
      </c>
      <c r="G1457" t="e">
        <f>-flurane</f>
        <v>#NAME?</v>
      </c>
      <c r="H1457" t="s">
        <v>1263</v>
      </c>
      <c r="I1457" t="e">
        <f>-flurane</f>
        <v>#NAME?</v>
      </c>
      <c r="J1457">
        <v>1990</v>
      </c>
      <c r="K1457">
        <v>1992</v>
      </c>
      <c r="L1457" t="s">
        <v>8830</v>
      </c>
      <c r="M1457" t="s">
        <v>8831</v>
      </c>
      <c r="N1457" t="s">
        <v>399</v>
      </c>
      <c r="O1457" t="s">
        <v>32</v>
      </c>
      <c r="P1457" t="s">
        <v>31</v>
      </c>
      <c r="Q1457" t="s">
        <v>27</v>
      </c>
      <c r="R1457" t="s">
        <v>33</v>
      </c>
      <c r="S1457" t="s">
        <v>27</v>
      </c>
      <c r="T1457" t="s">
        <v>27</v>
      </c>
      <c r="U1457" t="s">
        <v>27</v>
      </c>
      <c r="V1457" t="s">
        <v>31</v>
      </c>
      <c r="W1457" t="s">
        <v>27</v>
      </c>
      <c r="X1457" t="s">
        <v>47</v>
      </c>
      <c r="Y1457" t="s">
        <v>8832</v>
      </c>
    </row>
    <row r="1458" spans="1:25" x14ac:dyDescent="0.25">
      <c r="A1458">
        <v>674345</v>
      </c>
      <c r="B1458" t="s">
        <v>8833</v>
      </c>
      <c r="C1458" t="s">
        <v>8834</v>
      </c>
      <c r="D1458">
        <v>4</v>
      </c>
      <c r="F1458" t="s">
        <v>7342</v>
      </c>
      <c r="J1458">
        <v>1987</v>
      </c>
      <c r="K1458">
        <v>1988</v>
      </c>
      <c r="N1458" t="s">
        <v>1656</v>
      </c>
      <c r="O1458" t="s">
        <v>32</v>
      </c>
      <c r="P1458" t="s">
        <v>31</v>
      </c>
      <c r="Q1458" t="s">
        <v>27</v>
      </c>
      <c r="R1458" t="s">
        <v>33</v>
      </c>
      <c r="S1458" t="s">
        <v>27</v>
      </c>
      <c r="T1458" t="s">
        <v>27</v>
      </c>
      <c r="U1458" t="s">
        <v>31</v>
      </c>
      <c r="V1458" t="s">
        <v>27</v>
      </c>
      <c r="W1458" t="s">
        <v>27</v>
      </c>
      <c r="X1458" t="s">
        <v>47</v>
      </c>
      <c r="Y1458" t="s">
        <v>8835</v>
      </c>
    </row>
    <row r="1459" spans="1:25" x14ac:dyDescent="0.25">
      <c r="A1459">
        <v>570147</v>
      </c>
      <c r="B1459" t="s">
        <v>8836</v>
      </c>
      <c r="C1459" t="s">
        <v>8837</v>
      </c>
      <c r="D1459">
        <v>4</v>
      </c>
      <c r="E1459" t="s">
        <v>8838</v>
      </c>
      <c r="F1459" t="s">
        <v>8839</v>
      </c>
      <c r="G1459" t="e">
        <f>-mycin</f>
        <v>#NAME?</v>
      </c>
      <c r="H1459" t="s">
        <v>25</v>
      </c>
      <c r="I1459" t="e">
        <f>-mycin</f>
        <v>#NAME?</v>
      </c>
      <c r="J1459">
        <v>1988</v>
      </c>
      <c r="K1459">
        <v>1991</v>
      </c>
      <c r="L1459" t="s">
        <v>8840</v>
      </c>
      <c r="M1459" t="s">
        <v>8841</v>
      </c>
      <c r="N1459" t="s">
        <v>84</v>
      </c>
      <c r="O1459" t="s">
        <v>26</v>
      </c>
      <c r="P1459" t="s">
        <v>27</v>
      </c>
      <c r="Q1459" t="s">
        <v>27</v>
      </c>
      <c r="R1459" t="s">
        <v>28</v>
      </c>
      <c r="S1459" t="s">
        <v>27</v>
      </c>
      <c r="T1459" t="s">
        <v>31</v>
      </c>
      <c r="U1459" t="s">
        <v>27</v>
      </c>
      <c r="V1459" t="s">
        <v>27</v>
      </c>
      <c r="W1459" t="s">
        <v>31</v>
      </c>
      <c r="X1459" t="s">
        <v>47</v>
      </c>
      <c r="Y1459" t="s">
        <v>8842</v>
      </c>
    </row>
    <row r="1460" spans="1:25" x14ac:dyDescent="0.25">
      <c r="A1460">
        <v>37316</v>
      </c>
      <c r="B1460" t="s">
        <v>8843</v>
      </c>
      <c r="C1460" t="s">
        <v>8844</v>
      </c>
      <c r="D1460">
        <v>4</v>
      </c>
      <c r="E1460" t="s">
        <v>8845</v>
      </c>
      <c r="F1460" t="s">
        <v>1008</v>
      </c>
      <c r="G1460" t="e">
        <f>-vir</f>
        <v>#NAME?</v>
      </c>
      <c r="H1460" t="s">
        <v>1554</v>
      </c>
      <c r="I1460" t="s">
        <v>1555</v>
      </c>
      <c r="J1460">
        <v>1998</v>
      </c>
      <c r="K1460">
        <v>2000</v>
      </c>
      <c r="L1460" t="s">
        <v>8846</v>
      </c>
      <c r="M1460" t="s">
        <v>8847</v>
      </c>
      <c r="O1460" t="s">
        <v>32</v>
      </c>
      <c r="P1460" t="s">
        <v>27</v>
      </c>
      <c r="Q1460" t="s">
        <v>27</v>
      </c>
      <c r="R1460" t="s">
        <v>28</v>
      </c>
      <c r="S1460" t="s">
        <v>27</v>
      </c>
      <c r="T1460" t="s">
        <v>31</v>
      </c>
      <c r="U1460" t="s">
        <v>27</v>
      </c>
      <c r="V1460" t="s">
        <v>27</v>
      </c>
      <c r="W1460" t="s">
        <v>27</v>
      </c>
      <c r="X1460" t="s">
        <v>47</v>
      </c>
      <c r="Y1460" t="s">
        <v>8848</v>
      </c>
    </row>
    <row r="1461" spans="1:25" x14ac:dyDescent="0.25">
      <c r="A1461">
        <v>503213</v>
      </c>
      <c r="B1461" t="s">
        <v>8849</v>
      </c>
      <c r="C1461" t="s">
        <v>8850</v>
      </c>
      <c r="D1461">
        <v>4</v>
      </c>
      <c r="F1461" t="s">
        <v>396</v>
      </c>
      <c r="K1461">
        <v>1956</v>
      </c>
      <c r="L1461" t="s">
        <v>8851</v>
      </c>
      <c r="M1461" t="s">
        <v>8852</v>
      </c>
      <c r="O1461" t="s">
        <v>26</v>
      </c>
      <c r="P1461" t="s">
        <v>27</v>
      </c>
      <c r="Q1461" t="s">
        <v>27</v>
      </c>
      <c r="R1461" t="s">
        <v>28</v>
      </c>
      <c r="S1461" t="s">
        <v>27</v>
      </c>
      <c r="T1461" t="s">
        <v>31</v>
      </c>
      <c r="U1461" t="s">
        <v>27</v>
      </c>
      <c r="V1461" t="s">
        <v>27</v>
      </c>
      <c r="W1461" t="s">
        <v>27</v>
      </c>
      <c r="X1461" t="s">
        <v>172</v>
      </c>
      <c r="Y1461" t="s">
        <v>8853</v>
      </c>
    </row>
    <row r="1462" spans="1:25" x14ac:dyDescent="0.25">
      <c r="A1462">
        <v>581819</v>
      </c>
      <c r="B1462" t="s">
        <v>8854</v>
      </c>
      <c r="C1462" t="s">
        <v>8855</v>
      </c>
      <c r="D1462">
        <v>4</v>
      </c>
      <c r="F1462" t="s">
        <v>2081</v>
      </c>
      <c r="K1462">
        <v>1951</v>
      </c>
      <c r="L1462" t="s">
        <v>8856</v>
      </c>
      <c r="M1462" t="s">
        <v>8857</v>
      </c>
      <c r="N1462" t="s">
        <v>344</v>
      </c>
      <c r="O1462" t="s">
        <v>26</v>
      </c>
      <c r="P1462" t="s">
        <v>31</v>
      </c>
      <c r="Q1462" t="s">
        <v>27</v>
      </c>
      <c r="R1462" t="s">
        <v>33</v>
      </c>
      <c r="S1462" t="s">
        <v>27</v>
      </c>
      <c r="T1462" t="s">
        <v>31</v>
      </c>
      <c r="U1462" t="s">
        <v>31</v>
      </c>
      <c r="V1462" t="s">
        <v>27</v>
      </c>
      <c r="W1462" t="s">
        <v>27</v>
      </c>
      <c r="X1462" t="s">
        <v>47</v>
      </c>
      <c r="Y1462" t="s">
        <v>8858</v>
      </c>
    </row>
    <row r="1463" spans="1:25" x14ac:dyDescent="0.25">
      <c r="A1463">
        <v>675465</v>
      </c>
      <c r="B1463" t="s">
        <v>8859</v>
      </c>
      <c r="C1463" t="s">
        <v>8860</v>
      </c>
      <c r="D1463">
        <v>4</v>
      </c>
      <c r="F1463" t="s">
        <v>3512</v>
      </c>
      <c r="J1463">
        <v>1987</v>
      </c>
      <c r="K1463">
        <v>1985</v>
      </c>
      <c r="L1463" t="s">
        <v>8861</v>
      </c>
      <c r="M1463" t="s">
        <v>8862</v>
      </c>
      <c r="N1463" t="s">
        <v>855</v>
      </c>
      <c r="O1463" t="s">
        <v>58</v>
      </c>
      <c r="P1463" t="s">
        <v>27</v>
      </c>
      <c r="Q1463" t="s">
        <v>27</v>
      </c>
      <c r="R1463" t="s">
        <v>28</v>
      </c>
      <c r="S1463" t="s">
        <v>31</v>
      </c>
      <c r="T1463" t="s">
        <v>31</v>
      </c>
      <c r="U1463" t="s">
        <v>27</v>
      </c>
      <c r="V1463" t="s">
        <v>27</v>
      </c>
      <c r="W1463" t="s">
        <v>27</v>
      </c>
      <c r="X1463" t="s">
        <v>172</v>
      </c>
    </row>
    <row r="1464" spans="1:25" x14ac:dyDescent="0.25">
      <c r="A1464">
        <v>342897</v>
      </c>
      <c r="B1464" t="s">
        <v>8863</v>
      </c>
      <c r="C1464" t="s">
        <v>8864</v>
      </c>
      <c r="D1464">
        <v>4</v>
      </c>
      <c r="F1464" t="s">
        <v>4250</v>
      </c>
      <c r="G1464" t="s">
        <v>654</v>
      </c>
      <c r="H1464" t="s">
        <v>655</v>
      </c>
      <c r="I1464" t="s">
        <v>654</v>
      </c>
      <c r="K1464">
        <v>1979</v>
      </c>
      <c r="L1464" t="s">
        <v>8865</v>
      </c>
      <c r="M1464" t="s">
        <v>8866</v>
      </c>
      <c r="N1464" t="s">
        <v>1717</v>
      </c>
      <c r="O1464" t="s">
        <v>26</v>
      </c>
      <c r="P1464" t="s">
        <v>31</v>
      </c>
      <c r="Q1464" t="s">
        <v>27</v>
      </c>
      <c r="R1464" t="s">
        <v>28</v>
      </c>
      <c r="S1464" t="s">
        <v>27</v>
      </c>
      <c r="T1464" t="s">
        <v>27</v>
      </c>
      <c r="U1464" t="s">
        <v>31</v>
      </c>
      <c r="V1464" t="s">
        <v>27</v>
      </c>
      <c r="W1464" t="s">
        <v>27</v>
      </c>
      <c r="X1464" t="s">
        <v>47</v>
      </c>
      <c r="Y1464" t="s">
        <v>8867</v>
      </c>
    </row>
    <row r="1465" spans="1:25" x14ac:dyDescent="0.25">
      <c r="A1465">
        <v>393942</v>
      </c>
      <c r="B1465" t="s">
        <v>8868</v>
      </c>
      <c r="C1465" t="s">
        <v>8869</v>
      </c>
      <c r="D1465">
        <v>4</v>
      </c>
      <c r="E1465" t="s">
        <v>8870</v>
      </c>
      <c r="F1465" t="s">
        <v>4851</v>
      </c>
      <c r="J1465">
        <v>1969</v>
      </c>
      <c r="K1465">
        <v>1971</v>
      </c>
      <c r="L1465" t="s">
        <v>8871</v>
      </c>
      <c r="M1465" t="s">
        <v>8872</v>
      </c>
      <c r="N1465" t="s">
        <v>64</v>
      </c>
      <c r="O1465" t="s">
        <v>26</v>
      </c>
      <c r="P1465" t="s">
        <v>31</v>
      </c>
      <c r="Q1465" t="s">
        <v>27</v>
      </c>
      <c r="R1465" t="s">
        <v>35</v>
      </c>
      <c r="S1465" t="s">
        <v>31</v>
      </c>
      <c r="T1465" t="s">
        <v>31</v>
      </c>
      <c r="U1465" t="s">
        <v>27</v>
      </c>
      <c r="V1465" t="s">
        <v>27</v>
      </c>
      <c r="W1465" t="s">
        <v>31</v>
      </c>
      <c r="X1465" t="s">
        <v>47</v>
      </c>
      <c r="Y1465" t="s">
        <v>8873</v>
      </c>
    </row>
    <row r="1466" spans="1:25" x14ac:dyDescent="0.25">
      <c r="A1466">
        <v>16591</v>
      </c>
      <c r="B1466" t="s">
        <v>8874</v>
      </c>
      <c r="C1466" t="s">
        <v>8875</v>
      </c>
      <c r="D1466">
        <v>4</v>
      </c>
      <c r="E1466" t="s">
        <v>8876</v>
      </c>
      <c r="F1466" t="s">
        <v>8877</v>
      </c>
      <c r="G1466" t="e">
        <f>-profen</f>
        <v>#NAME?</v>
      </c>
      <c r="H1466" t="s">
        <v>192</v>
      </c>
      <c r="I1466" t="e">
        <f>-profen</f>
        <v>#NAME?</v>
      </c>
      <c r="J1466">
        <v>1972</v>
      </c>
      <c r="K1466">
        <v>1986</v>
      </c>
      <c r="L1466" t="s">
        <v>8878</v>
      </c>
      <c r="M1466" t="s">
        <v>8879</v>
      </c>
      <c r="N1466" t="s">
        <v>241</v>
      </c>
      <c r="O1466" t="s">
        <v>32</v>
      </c>
      <c r="P1466" t="s">
        <v>31</v>
      </c>
      <c r="Q1466" t="s">
        <v>27</v>
      </c>
      <c r="R1466" t="s">
        <v>33</v>
      </c>
      <c r="S1466" t="s">
        <v>27</v>
      </c>
      <c r="T1466" t="s">
        <v>31</v>
      </c>
      <c r="U1466" t="s">
        <v>27</v>
      </c>
      <c r="V1466" t="s">
        <v>27</v>
      </c>
      <c r="W1466" t="s">
        <v>31</v>
      </c>
      <c r="X1466" t="s">
        <v>580</v>
      </c>
      <c r="Y1466" t="s">
        <v>8880</v>
      </c>
    </row>
    <row r="1467" spans="1:25" x14ac:dyDescent="0.25">
      <c r="A1467">
        <v>119162</v>
      </c>
      <c r="B1467" t="s">
        <v>8881</v>
      </c>
      <c r="C1467" t="s">
        <v>8882</v>
      </c>
      <c r="D1467">
        <v>4</v>
      </c>
      <c r="E1467" t="s">
        <v>8883</v>
      </c>
      <c r="F1467" t="s">
        <v>8884</v>
      </c>
      <c r="G1467" t="e">
        <f>-ac</f>
        <v>#NAME?</v>
      </c>
      <c r="H1467" t="s">
        <v>238</v>
      </c>
      <c r="I1467" t="e">
        <f>-ac</f>
        <v>#NAME?</v>
      </c>
      <c r="J1467">
        <v>1997</v>
      </c>
      <c r="K1467">
        <v>2005</v>
      </c>
      <c r="L1467" t="s">
        <v>8885</v>
      </c>
      <c r="M1467" t="s">
        <v>8886</v>
      </c>
      <c r="O1467" t="s">
        <v>32</v>
      </c>
      <c r="P1467" t="s">
        <v>31</v>
      </c>
      <c r="Q1467" t="s">
        <v>27</v>
      </c>
      <c r="R1467" t="s">
        <v>35</v>
      </c>
      <c r="S1467" t="s">
        <v>31</v>
      </c>
      <c r="T1467" t="s">
        <v>27</v>
      </c>
      <c r="U1467" t="s">
        <v>27</v>
      </c>
      <c r="V1467" t="s">
        <v>31</v>
      </c>
      <c r="W1467" t="s">
        <v>27</v>
      </c>
      <c r="X1467" t="s">
        <v>47</v>
      </c>
      <c r="Y1467" t="s">
        <v>8887</v>
      </c>
    </row>
    <row r="1468" spans="1:25" x14ac:dyDescent="0.25">
      <c r="A1468">
        <v>675124</v>
      </c>
      <c r="B1468" t="s">
        <v>8888</v>
      </c>
      <c r="C1468" t="s">
        <v>8889</v>
      </c>
      <c r="D1468">
        <v>4</v>
      </c>
      <c r="E1468" t="s">
        <v>8890</v>
      </c>
      <c r="F1468" t="s">
        <v>6485</v>
      </c>
      <c r="J1468">
        <v>1965</v>
      </c>
      <c r="K1468">
        <v>1969</v>
      </c>
      <c r="L1468" t="s">
        <v>8891</v>
      </c>
      <c r="M1468" t="s">
        <v>8892</v>
      </c>
      <c r="N1468" t="s">
        <v>895</v>
      </c>
      <c r="O1468" t="s">
        <v>26</v>
      </c>
      <c r="P1468" t="s">
        <v>31</v>
      </c>
      <c r="Q1468" t="s">
        <v>27</v>
      </c>
      <c r="R1468" t="s">
        <v>28</v>
      </c>
      <c r="S1468" t="s">
        <v>27</v>
      </c>
      <c r="T1468" t="s">
        <v>27</v>
      </c>
      <c r="U1468" t="s">
        <v>27</v>
      </c>
      <c r="V1468" t="s">
        <v>31</v>
      </c>
      <c r="W1468" t="s">
        <v>27</v>
      </c>
      <c r="X1468" t="s">
        <v>172</v>
      </c>
      <c r="Y1468" t="s">
        <v>8893</v>
      </c>
    </row>
    <row r="1469" spans="1:25" x14ac:dyDescent="0.25">
      <c r="A1469">
        <v>513323</v>
      </c>
      <c r="B1469" t="s">
        <v>8894</v>
      </c>
      <c r="C1469" t="s">
        <v>8895</v>
      </c>
      <c r="D1469">
        <v>4</v>
      </c>
      <c r="F1469" t="s">
        <v>3097</v>
      </c>
      <c r="L1469" t="s">
        <v>8896</v>
      </c>
      <c r="M1469" t="s">
        <v>8897</v>
      </c>
      <c r="N1469" t="s">
        <v>3165</v>
      </c>
      <c r="O1469" t="s">
        <v>32</v>
      </c>
      <c r="P1469" t="s">
        <v>27</v>
      </c>
      <c r="Q1469" t="s">
        <v>27</v>
      </c>
      <c r="R1469" t="s">
        <v>28</v>
      </c>
      <c r="S1469" t="s">
        <v>27</v>
      </c>
      <c r="T1469" t="s">
        <v>27</v>
      </c>
      <c r="U1469" t="s">
        <v>27</v>
      </c>
      <c r="V1469" t="s">
        <v>27</v>
      </c>
      <c r="W1469" t="s">
        <v>27</v>
      </c>
      <c r="X1469" t="s">
        <v>47</v>
      </c>
      <c r="Y1469" t="s">
        <v>8898</v>
      </c>
    </row>
    <row r="1470" spans="1:25" x14ac:dyDescent="0.25">
      <c r="A1470">
        <v>33216</v>
      </c>
      <c r="B1470" t="s">
        <v>8899</v>
      </c>
      <c r="C1470" t="s">
        <v>8900</v>
      </c>
      <c r="D1470">
        <v>4</v>
      </c>
      <c r="E1470" t="s">
        <v>8901</v>
      </c>
      <c r="F1470" t="s">
        <v>382</v>
      </c>
      <c r="G1470" t="s">
        <v>964</v>
      </c>
      <c r="H1470" t="s">
        <v>965</v>
      </c>
      <c r="I1470" t="s">
        <v>964</v>
      </c>
      <c r="J1470">
        <v>1998</v>
      </c>
      <c r="K1470">
        <v>1999</v>
      </c>
      <c r="L1470" t="s">
        <v>8902</v>
      </c>
      <c r="M1470" t="s">
        <v>8903</v>
      </c>
      <c r="O1470" t="s">
        <v>26</v>
      </c>
      <c r="P1470" t="s">
        <v>27</v>
      </c>
      <c r="Q1470" t="s">
        <v>27</v>
      </c>
      <c r="R1470" t="s">
        <v>35</v>
      </c>
      <c r="S1470" t="s">
        <v>27</v>
      </c>
      <c r="T1470" t="s">
        <v>27</v>
      </c>
      <c r="U1470" t="s">
        <v>27</v>
      </c>
      <c r="V1470" t="s">
        <v>31</v>
      </c>
      <c r="W1470" t="s">
        <v>27</v>
      </c>
      <c r="X1470" t="s">
        <v>47</v>
      </c>
      <c r="Y1470" t="s">
        <v>8904</v>
      </c>
    </row>
    <row r="1471" spans="1:25" x14ac:dyDescent="0.25">
      <c r="A1471">
        <v>12825</v>
      </c>
      <c r="B1471" t="s">
        <v>8905</v>
      </c>
      <c r="C1471" t="s">
        <v>8906</v>
      </c>
      <c r="D1471">
        <v>4</v>
      </c>
      <c r="F1471" t="s">
        <v>8907</v>
      </c>
      <c r="G1471" t="s">
        <v>635</v>
      </c>
      <c r="H1471" t="s">
        <v>636</v>
      </c>
      <c r="I1471" t="s">
        <v>635</v>
      </c>
      <c r="K1471">
        <v>1976</v>
      </c>
      <c r="L1471" t="s">
        <v>8908</v>
      </c>
      <c r="M1471" t="s">
        <v>8909</v>
      </c>
      <c r="N1471" t="s">
        <v>198</v>
      </c>
      <c r="O1471" t="s">
        <v>26</v>
      </c>
      <c r="P1471" t="s">
        <v>31</v>
      </c>
      <c r="Q1471" t="s">
        <v>27</v>
      </c>
      <c r="R1471" t="s">
        <v>28</v>
      </c>
      <c r="S1471" t="s">
        <v>27</v>
      </c>
      <c r="T1471" t="s">
        <v>31</v>
      </c>
      <c r="U1471" t="s">
        <v>31</v>
      </c>
      <c r="V1471" t="s">
        <v>31</v>
      </c>
      <c r="W1471" t="s">
        <v>31</v>
      </c>
      <c r="X1471" t="s">
        <v>47</v>
      </c>
      <c r="Y1471" t="s">
        <v>8910</v>
      </c>
    </row>
    <row r="1472" spans="1:25" x14ac:dyDescent="0.25">
      <c r="A1472">
        <v>139866</v>
      </c>
      <c r="B1472" t="s">
        <v>8911</v>
      </c>
      <c r="C1472" t="s">
        <v>8912</v>
      </c>
      <c r="D1472">
        <v>4</v>
      </c>
      <c r="E1472" t="s">
        <v>8913</v>
      </c>
      <c r="F1472" t="s">
        <v>8914</v>
      </c>
      <c r="J1472">
        <v>1981</v>
      </c>
      <c r="K1472">
        <v>1990</v>
      </c>
      <c r="L1472" t="s">
        <v>8915</v>
      </c>
      <c r="M1472" t="s">
        <v>8916</v>
      </c>
      <c r="N1472" t="s">
        <v>72</v>
      </c>
      <c r="O1472" t="s">
        <v>32</v>
      </c>
      <c r="P1472" t="s">
        <v>31</v>
      </c>
      <c r="Q1472" t="s">
        <v>27</v>
      </c>
      <c r="R1472" t="s">
        <v>35</v>
      </c>
      <c r="S1472" t="s">
        <v>27</v>
      </c>
      <c r="T1472" t="s">
        <v>31</v>
      </c>
      <c r="U1472" t="s">
        <v>27</v>
      </c>
      <c r="V1472" t="s">
        <v>27</v>
      </c>
      <c r="W1472" t="s">
        <v>31</v>
      </c>
      <c r="X1472" t="s">
        <v>172</v>
      </c>
      <c r="Y1472" t="s">
        <v>8917</v>
      </c>
    </row>
    <row r="1473" spans="1:25" x14ac:dyDescent="0.25">
      <c r="A1473">
        <v>674451</v>
      </c>
      <c r="B1473" t="s">
        <v>8918</v>
      </c>
      <c r="C1473" t="s">
        <v>8919</v>
      </c>
      <c r="D1473">
        <v>4</v>
      </c>
      <c r="E1473" t="s">
        <v>8920</v>
      </c>
      <c r="F1473" t="s">
        <v>8921</v>
      </c>
      <c r="J1473">
        <v>1973</v>
      </c>
      <c r="K1473">
        <v>1976</v>
      </c>
      <c r="L1473" t="s">
        <v>8922</v>
      </c>
      <c r="M1473" t="s">
        <v>8923</v>
      </c>
      <c r="N1473" t="s">
        <v>895</v>
      </c>
      <c r="O1473" t="s">
        <v>26</v>
      </c>
      <c r="P1473" t="s">
        <v>27</v>
      </c>
      <c r="Q1473" t="s">
        <v>27</v>
      </c>
      <c r="R1473" t="s">
        <v>28</v>
      </c>
      <c r="S1473" t="s">
        <v>31</v>
      </c>
      <c r="T1473" t="s">
        <v>27</v>
      </c>
      <c r="U1473" t="s">
        <v>27</v>
      </c>
      <c r="V1473" t="s">
        <v>31</v>
      </c>
      <c r="W1473" t="s">
        <v>27</v>
      </c>
      <c r="X1473" t="s">
        <v>47</v>
      </c>
      <c r="Y1473" t="s">
        <v>8924</v>
      </c>
    </row>
    <row r="1474" spans="1:25" x14ac:dyDescent="0.25">
      <c r="A1474">
        <v>454070</v>
      </c>
      <c r="B1474" t="s">
        <v>8925</v>
      </c>
      <c r="C1474" t="s">
        <v>8926</v>
      </c>
      <c r="D1474">
        <v>4</v>
      </c>
      <c r="E1474">
        <v>33006</v>
      </c>
      <c r="F1474" t="s">
        <v>854</v>
      </c>
      <c r="J1474">
        <v>1962</v>
      </c>
      <c r="K1474">
        <v>1964</v>
      </c>
      <c r="L1474" t="s">
        <v>8927</v>
      </c>
      <c r="M1474" t="s">
        <v>8928</v>
      </c>
      <c r="N1474" t="s">
        <v>118</v>
      </c>
      <c r="O1474" t="s">
        <v>32</v>
      </c>
      <c r="P1474" t="s">
        <v>31</v>
      </c>
      <c r="Q1474" t="s">
        <v>27</v>
      </c>
      <c r="R1474" t="s">
        <v>35</v>
      </c>
      <c r="S1474" t="s">
        <v>27</v>
      </c>
      <c r="T1474" t="s">
        <v>31</v>
      </c>
      <c r="U1474" t="s">
        <v>27</v>
      </c>
      <c r="V1474" t="s">
        <v>27</v>
      </c>
      <c r="W1474" t="s">
        <v>27</v>
      </c>
      <c r="X1474" t="s">
        <v>47</v>
      </c>
      <c r="Y1474" t="s">
        <v>8929</v>
      </c>
    </row>
    <row r="1475" spans="1:25" x14ac:dyDescent="0.25">
      <c r="A1475">
        <v>691867</v>
      </c>
      <c r="B1475" t="s">
        <v>8930</v>
      </c>
      <c r="C1475" t="s">
        <v>8931</v>
      </c>
      <c r="D1475">
        <v>4</v>
      </c>
      <c r="E1475" t="s">
        <v>8932</v>
      </c>
      <c r="F1475" t="s">
        <v>691</v>
      </c>
      <c r="G1475" t="e">
        <f>-rafenib</f>
        <v>#NAME?</v>
      </c>
      <c r="H1475" t="s">
        <v>2069</v>
      </c>
      <c r="I1475" t="e">
        <f>-rafenib</f>
        <v>#NAME?</v>
      </c>
      <c r="J1475">
        <v>2010</v>
      </c>
      <c r="K1475">
        <v>2011</v>
      </c>
      <c r="L1475" t="s">
        <v>8933</v>
      </c>
      <c r="M1475" t="s">
        <v>8934</v>
      </c>
      <c r="O1475" t="s">
        <v>32</v>
      </c>
      <c r="P1475" t="s">
        <v>31</v>
      </c>
      <c r="Q1475" t="s">
        <v>27</v>
      </c>
      <c r="R1475" t="s">
        <v>35</v>
      </c>
      <c r="S1475" t="s">
        <v>27</v>
      </c>
      <c r="T1475" t="s">
        <v>31</v>
      </c>
      <c r="U1475" t="s">
        <v>27</v>
      </c>
      <c r="V1475" t="s">
        <v>27</v>
      </c>
      <c r="W1475" t="s">
        <v>27</v>
      </c>
      <c r="X1475" t="s">
        <v>47</v>
      </c>
      <c r="Y1475" t="s">
        <v>8935</v>
      </c>
    </row>
    <row r="1476" spans="1:25" x14ac:dyDescent="0.25">
      <c r="A1476">
        <v>6936</v>
      </c>
      <c r="B1476" t="s">
        <v>8936</v>
      </c>
      <c r="C1476" t="s">
        <v>8937</v>
      </c>
      <c r="D1476">
        <v>4</v>
      </c>
      <c r="E1476" t="s">
        <v>8938</v>
      </c>
      <c r="G1476" t="s">
        <v>3207</v>
      </c>
      <c r="H1476" t="s">
        <v>3208</v>
      </c>
      <c r="I1476" t="s">
        <v>3207</v>
      </c>
      <c r="L1476" t="s">
        <v>8939</v>
      </c>
      <c r="M1476" t="s">
        <v>8940</v>
      </c>
      <c r="O1476" t="s">
        <v>26</v>
      </c>
      <c r="P1476" t="s">
        <v>31</v>
      </c>
      <c r="Q1476" t="s">
        <v>31</v>
      </c>
      <c r="R1476" t="s">
        <v>28</v>
      </c>
      <c r="S1476" t="s">
        <v>31</v>
      </c>
      <c r="T1476" t="s">
        <v>31</v>
      </c>
      <c r="U1476" t="s">
        <v>27</v>
      </c>
      <c r="V1476" t="s">
        <v>27</v>
      </c>
      <c r="W1476" t="s">
        <v>27</v>
      </c>
      <c r="X1476" t="s">
        <v>172</v>
      </c>
      <c r="Y1476" t="s">
        <v>8941</v>
      </c>
    </row>
    <row r="1477" spans="1:25" x14ac:dyDescent="0.25">
      <c r="A1477">
        <v>85649</v>
      </c>
      <c r="B1477" t="s">
        <v>8942</v>
      </c>
      <c r="C1477" t="s">
        <v>8943</v>
      </c>
      <c r="D1477">
        <v>4</v>
      </c>
      <c r="F1477" t="s">
        <v>711</v>
      </c>
      <c r="K1477">
        <v>1958</v>
      </c>
      <c r="L1477" t="s">
        <v>8944</v>
      </c>
      <c r="M1477" t="s">
        <v>8945</v>
      </c>
      <c r="N1477" t="s">
        <v>453</v>
      </c>
      <c r="O1477" t="s">
        <v>32</v>
      </c>
      <c r="P1477" t="s">
        <v>31</v>
      </c>
      <c r="Q1477" t="s">
        <v>27</v>
      </c>
      <c r="R1477" t="s">
        <v>33</v>
      </c>
      <c r="S1477" t="s">
        <v>27</v>
      </c>
      <c r="T1477" t="s">
        <v>27</v>
      </c>
      <c r="U1477" t="s">
        <v>27</v>
      </c>
      <c r="V1477" t="s">
        <v>31</v>
      </c>
      <c r="W1477" t="s">
        <v>27</v>
      </c>
      <c r="X1477" t="s">
        <v>172</v>
      </c>
      <c r="Y1477" t="s">
        <v>8946</v>
      </c>
    </row>
    <row r="1478" spans="1:25" x14ac:dyDescent="0.25">
      <c r="A1478">
        <v>16278</v>
      </c>
      <c r="B1478" t="s">
        <v>8947</v>
      </c>
      <c r="C1478" t="s">
        <v>8948</v>
      </c>
      <c r="D1478">
        <v>4</v>
      </c>
      <c r="E1478" t="s">
        <v>8949</v>
      </c>
      <c r="F1478" t="s">
        <v>8950</v>
      </c>
      <c r="G1478" t="e">
        <f>-oxacin</f>
        <v>#NAME?</v>
      </c>
      <c r="H1478" t="s">
        <v>378</v>
      </c>
      <c r="I1478" t="e">
        <f>-oxacin</f>
        <v>#NAME?</v>
      </c>
      <c r="J1478">
        <v>1988</v>
      </c>
      <c r="K1478">
        <v>1992</v>
      </c>
      <c r="L1478" t="s">
        <v>8951</v>
      </c>
      <c r="M1478" t="s">
        <v>8952</v>
      </c>
      <c r="N1478" t="s">
        <v>84</v>
      </c>
      <c r="O1478" t="s">
        <v>32</v>
      </c>
      <c r="P1478" t="s">
        <v>31</v>
      </c>
      <c r="Q1478" t="s">
        <v>27</v>
      </c>
      <c r="R1478" t="s">
        <v>33</v>
      </c>
      <c r="S1478" t="s">
        <v>27</v>
      </c>
      <c r="T1478" t="s">
        <v>31</v>
      </c>
      <c r="U1478" t="s">
        <v>27</v>
      </c>
      <c r="V1478" t="s">
        <v>27</v>
      </c>
      <c r="W1478" t="s">
        <v>27</v>
      </c>
      <c r="X1478" t="s">
        <v>172</v>
      </c>
      <c r="Y1478" t="s">
        <v>8953</v>
      </c>
    </row>
    <row r="1479" spans="1:25" x14ac:dyDescent="0.25">
      <c r="A1479">
        <v>448986</v>
      </c>
      <c r="B1479" t="s">
        <v>8954</v>
      </c>
      <c r="C1479" t="s">
        <v>8955</v>
      </c>
      <c r="D1479">
        <v>4</v>
      </c>
      <c r="E1479" t="s">
        <v>8956</v>
      </c>
      <c r="F1479" t="s">
        <v>2343</v>
      </c>
      <c r="J1479">
        <v>1983</v>
      </c>
      <c r="K1479">
        <v>1995</v>
      </c>
      <c r="L1479" t="s">
        <v>8957</v>
      </c>
      <c r="M1479" t="s">
        <v>8958</v>
      </c>
      <c r="N1479" t="s">
        <v>351</v>
      </c>
      <c r="O1479" t="s">
        <v>26</v>
      </c>
      <c r="P1479" t="s">
        <v>27</v>
      </c>
      <c r="Q1479" t="s">
        <v>27</v>
      </c>
      <c r="R1479" t="s">
        <v>28</v>
      </c>
      <c r="S1479" t="s">
        <v>27</v>
      </c>
      <c r="T1479" t="s">
        <v>31</v>
      </c>
      <c r="U1479" t="s">
        <v>27</v>
      </c>
      <c r="V1479" t="s">
        <v>27</v>
      </c>
      <c r="W1479" t="s">
        <v>27</v>
      </c>
      <c r="X1479" t="s">
        <v>47</v>
      </c>
      <c r="Y1479" t="s">
        <v>8959</v>
      </c>
    </row>
    <row r="1480" spans="1:25" x14ac:dyDescent="0.25">
      <c r="A1480">
        <v>674286</v>
      </c>
      <c r="B1480" t="s">
        <v>8960</v>
      </c>
      <c r="C1480" t="s">
        <v>8961</v>
      </c>
      <c r="D1480">
        <v>4</v>
      </c>
      <c r="F1480" t="s">
        <v>721</v>
      </c>
      <c r="G1480" t="s">
        <v>1907</v>
      </c>
      <c r="H1480" t="s">
        <v>1908</v>
      </c>
      <c r="I1480" t="s">
        <v>1907</v>
      </c>
      <c r="K1480">
        <v>1953</v>
      </c>
      <c r="L1480" t="s">
        <v>6068</v>
      </c>
      <c r="M1480" t="s">
        <v>6069</v>
      </c>
      <c r="N1480" t="s">
        <v>924</v>
      </c>
      <c r="O1480" t="s">
        <v>26</v>
      </c>
      <c r="P1480" t="s">
        <v>27</v>
      </c>
      <c r="Q1480" t="s">
        <v>27</v>
      </c>
      <c r="R1480" t="s">
        <v>28</v>
      </c>
      <c r="S1480" t="s">
        <v>31</v>
      </c>
      <c r="T1480" t="s">
        <v>27</v>
      </c>
      <c r="U1480" t="s">
        <v>31</v>
      </c>
      <c r="V1480" t="s">
        <v>27</v>
      </c>
      <c r="W1480" t="s">
        <v>27</v>
      </c>
      <c r="X1480" t="s">
        <v>47</v>
      </c>
      <c r="Y1480" t="s">
        <v>8962</v>
      </c>
    </row>
    <row r="1481" spans="1:25" x14ac:dyDescent="0.25">
      <c r="A1481">
        <v>1051276</v>
      </c>
      <c r="B1481" t="s">
        <v>8963</v>
      </c>
      <c r="C1481" t="s">
        <v>8964</v>
      </c>
      <c r="D1481">
        <v>4</v>
      </c>
      <c r="F1481" t="s">
        <v>1140</v>
      </c>
      <c r="G1481" t="e">
        <f>-cillin</f>
        <v>#NAME?</v>
      </c>
      <c r="H1481" t="s">
        <v>34</v>
      </c>
      <c r="I1481" t="e">
        <f>-cillin</f>
        <v>#NAME?</v>
      </c>
      <c r="K1481">
        <v>1948</v>
      </c>
      <c r="L1481" t="s">
        <v>8965</v>
      </c>
      <c r="M1481" t="s">
        <v>8966</v>
      </c>
      <c r="N1481" t="s">
        <v>84</v>
      </c>
      <c r="O1481" t="s">
        <v>26</v>
      </c>
      <c r="P1481" t="s">
        <v>27</v>
      </c>
      <c r="Q1481" t="s">
        <v>27</v>
      </c>
      <c r="R1481" t="s">
        <v>37</v>
      </c>
      <c r="S1481" t="s">
        <v>27</v>
      </c>
      <c r="T1481" t="s">
        <v>27</v>
      </c>
      <c r="U1481" t="s">
        <v>31</v>
      </c>
      <c r="V1481" t="s">
        <v>27</v>
      </c>
      <c r="W1481" t="s">
        <v>31</v>
      </c>
      <c r="X1481" t="s">
        <v>47</v>
      </c>
      <c r="Y1481" t="s">
        <v>8967</v>
      </c>
    </row>
    <row r="1482" spans="1:25" x14ac:dyDescent="0.25">
      <c r="A1482">
        <v>716337</v>
      </c>
      <c r="B1482" t="s">
        <v>8968</v>
      </c>
      <c r="C1482" t="s">
        <v>8969</v>
      </c>
      <c r="D1482">
        <v>4</v>
      </c>
      <c r="E1482" t="s">
        <v>8970</v>
      </c>
      <c r="F1482" t="s">
        <v>500</v>
      </c>
      <c r="G1482" t="e">
        <f>-tinib</f>
        <v>#NAME?</v>
      </c>
      <c r="H1482" t="s">
        <v>354</v>
      </c>
      <c r="I1482" t="e">
        <f>-tinib</f>
        <v>#NAME?</v>
      </c>
      <c r="J1482">
        <v>2005</v>
      </c>
      <c r="K1482">
        <v>2012</v>
      </c>
      <c r="L1482" t="s">
        <v>8971</v>
      </c>
      <c r="M1482" t="s">
        <v>8972</v>
      </c>
      <c r="O1482" t="s">
        <v>32</v>
      </c>
      <c r="P1482" t="s">
        <v>31</v>
      </c>
      <c r="Q1482" t="s">
        <v>27</v>
      </c>
      <c r="R1482" t="s">
        <v>35</v>
      </c>
      <c r="S1482" t="s">
        <v>27</v>
      </c>
      <c r="T1482" t="s">
        <v>31</v>
      </c>
      <c r="U1482" t="s">
        <v>27</v>
      </c>
      <c r="V1482" t="s">
        <v>27</v>
      </c>
      <c r="W1482" t="s">
        <v>27</v>
      </c>
      <c r="X1482" t="s">
        <v>47</v>
      </c>
      <c r="Y1482" t="s">
        <v>8973</v>
      </c>
    </row>
    <row r="1483" spans="1:25" x14ac:dyDescent="0.25">
      <c r="A1483">
        <v>453043</v>
      </c>
      <c r="B1483" t="s">
        <v>8974</v>
      </c>
      <c r="C1483" t="s">
        <v>8975</v>
      </c>
      <c r="D1483">
        <v>4</v>
      </c>
      <c r="F1483" t="s">
        <v>1008</v>
      </c>
      <c r="K1483">
        <v>1982</v>
      </c>
      <c r="L1483" t="s">
        <v>8976</v>
      </c>
      <c r="M1483" t="s">
        <v>8977</v>
      </c>
      <c r="O1483" t="s">
        <v>32</v>
      </c>
      <c r="P1483" t="s">
        <v>31</v>
      </c>
      <c r="Q1483" t="s">
        <v>27</v>
      </c>
      <c r="R1483" t="s">
        <v>33</v>
      </c>
      <c r="S1483" t="s">
        <v>27</v>
      </c>
      <c r="T1483" t="s">
        <v>31</v>
      </c>
      <c r="U1483" t="s">
        <v>27</v>
      </c>
      <c r="V1483" t="s">
        <v>27</v>
      </c>
      <c r="W1483" t="s">
        <v>27</v>
      </c>
      <c r="X1483" t="s">
        <v>172</v>
      </c>
      <c r="Y1483" t="s">
        <v>8978</v>
      </c>
    </row>
    <row r="1484" spans="1:25" x14ac:dyDescent="0.25">
      <c r="A1484">
        <v>1121953</v>
      </c>
      <c r="B1484" t="s">
        <v>8979</v>
      </c>
      <c r="C1484" t="s">
        <v>8980</v>
      </c>
      <c r="D1484">
        <v>4</v>
      </c>
      <c r="E1484" t="s">
        <v>8981</v>
      </c>
      <c r="F1484" t="s">
        <v>101</v>
      </c>
      <c r="G1484" t="e">
        <f>-mab</f>
        <v>#NAME?</v>
      </c>
      <c r="H1484" t="s">
        <v>98</v>
      </c>
      <c r="I1484" t="e">
        <f>-mab</f>
        <v>#NAME?</v>
      </c>
      <c r="J1484">
        <v>2009</v>
      </c>
      <c r="K1484">
        <v>2013</v>
      </c>
      <c r="L1484" t="s">
        <v>2744</v>
      </c>
      <c r="M1484" t="s">
        <v>2745</v>
      </c>
      <c r="O1484" t="s">
        <v>99</v>
      </c>
      <c r="P1484" t="s">
        <v>27</v>
      </c>
      <c r="Q1484" t="s">
        <v>27</v>
      </c>
      <c r="R1484" t="s">
        <v>28</v>
      </c>
      <c r="S1484" t="s">
        <v>27</v>
      </c>
      <c r="T1484" t="s">
        <v>27</v>
      </c>
      <c r="U1484" t="s">
        <v>31</v>
      </c>
      <c r="V1484" t="s">
        <v>27</v>
      </c>
      <c r="W1484" t="s">
        <v>31</v>
      </c>
      <c r="X1484" t="s">
        <v>47</v>
      </c>
    </row>
    <row r="1485" spans="1:25" x14ac:dyDescent="0.25">
      <c r="A1485">
        <v>1354</v>
      </c>
      <c r="B1485" t="s">
        <v>8982</v>
      </c>
      <c r="C1485" t="s">
        <v>8983</v>
      </c>
      <c r="D1485">
        <v>4</v>
      </c>
      <c r="E1485" t="s">
        <v>8984</v>
      </c>
      <c r="F1485" t="s">
        <v>8985</v>
      </c>
      <c r="G1485" t="e">
        <f>-olol</f>
        <v>#NAME?</v>
      </c>
      <c r="H1485" t="s">
        <v>87</v>
      </c>
      <c r="I1485" t="e">
        <f>-olol</f>
        <v>#NAME?</v>
      </c>
      <c r="J1485">
        <v>1983</v>
      </c>
      <c r="K1485">
        <v>1985</v>
      </c>
      <c r="L1485" t="s">
        <v>8986</v>
      </c>
      <c r="M1485" t="s">
        <v>8987</v>
      </c>
      <c r="N1485" t="s">
        <v>1756</v>
      </c>
      <c r="O1485" t="s">
        <v>32</v>
      </c>
      <c r="P1485" t="s">
        <v>31</v>
      </c>
      <c r="Q1485" t="s">
        <v>27</v>
      </c>
      <c r="R1485" t="s">
        <v>33</v>
      </c>
      <c r="S1485" t="s">
        <v>27</v>
      </c>
      <c r="T1485" t="s">
        <v>31</v>
      </c>
      <c r="U1485" t="s">
        <v>27</v>
      </c>
      <c r="V1485" t="s">
        <v>31</v>
      </c>
      <c r="W1485" t="s">
        <v>27</v>
      </c>
      <c r="X1485" t="s">
        <v>47</v>
      </c>
      <c r="Y1485" t="s">
        <v>8988</v>
      </c>
    </row>
    <row r="1486" spans="1:25" x14ac:dyDescent="0.25">
      <c r="A1486">
        <v>27342</v>
      </c>
      <c r="B1486" t="s">
        <v>8989</v>
      </c>
      <c r="C1486" t="s">
        <v>8990</v>
      </c>
      <c r="D1486">
        <v>4</v>
      </c>
      <c r="E1486" t="s">
        <v>8991</v>
      </c>
      <c r="F1486" t="s">
        <v>266</v>
      </c>
      <c r="G1486" t="e">
        <f>-oxetine</f>
        <v>#NAME?</v>
      </c>
      <c r="H1486" t="s">
        <v>741</v>
      </c>
      <c r="I1486" t="e">
        <f>-oxetine</f>
        <v>#NAME?</v>
      </c>
      <c r="J1486">
        <v>2001</v>
      </c>
      <c r="K1486">
        <v>2002</v>
      </c>
      <c r="L1486" t="s">
        <v>8992</v>
      </c>
      <c r="M1486" t="s">
        <v>8993</v>
      </c>
      <c r="O1486" t="s">
        <v>32</v>
      </c>
      <c r="P1486" t="s">
        <v>31</v>
      </c>
      <c r="Q1486" t="s">
        <v>27</v>
      </c>
      <c r="R1486" t="s">
        <v>28</v>
      </c>
      <c r="S1486" t="s">
        <v>27</v>
      </c>
      <c r="T1486" t="s">
        <v>31</v>
      </c>
      <c r="U1486" t="s">
        <v>27</v>
      </c>
      <c r="V1486" t="s">
        <v>27</v>
      </c>
      <c r="W1486" t="s">
        <v>31</v>
      </c>
      <c r="X1486" t="s">
        <v>47</v>
      </c>
      <c r="Y1486" t="s">
        <v>8994</v>
      </c>
    </row>
    <row r="1487" spans="1:25" x14ac:dyDescent="0.25">
      <c r="A1487">
        <v>663629</v>
      </c>
      <c r="B1487" t="s">
        <v>8995</v>
      </c>
      <c r="C1487" t="s">
        <v>8996</v>
      </c>
      <c r="D1487">
        <v>4</v>
      </c>
      <c r="E1487" t="s">
        <v>8997</v>
      </c>
      <c r="F1487" t="s">
        <v>8998</v>
      </c>
      <c r="G1487" t="e">
        <f>-setron</f>
        <v>#NAME?</v>
      </c>
      <c r="H1487" t="s">
        <v>848</v>
      </c>
      <c r="I1487" t="e">
        <f>-setron</f>
        <v>#NAME?</v>
      </c>
      <c r="J1487">
        <v>1995</v>
      </c>
      <c r="K1487">
        <v>2003</v>
      </c>
      <c r="L1487" t="s">
        <v>8999</v>
      </c>
      <c r="M1487" t="s">
        <v>9000</v>
      </c>
      <c r="N1487" t="s">
        <v>9001</v>
      </c>
      <c r="O1487" t="s">
        <v>32</v>
      </c>
      <c r="P1487" t="s">
        <v>31</v>
      </c>
      <c r="Q1487" t="s">
        <v>27</v>
      </c>
      <c r="R1487" t="s">
        <v>28</v>
      </c>
      <c r="S1487" t="s">
        <v>27</v>
      </c>
      <c r="T1487" t="s">
        <v>31</v>
      </c>
      <c r="U1487" t="s">
        <v>31</v>
      </c>
      <c r="V1487" t="s">
        <v>27</v>
      </c>
      <c r="W1487" t="s">
        <v>27</v>
      </c>
      <c r="X1487" t="s">
        <v>47</v>
      </c>
      <c r="Y1487" t="s">
        <v>9002</v>
      </c>
    </row>
    <row r="1488" spans="1:25" x14ac:dyDescent="0.25">
      <c r="A1488">
        <v>1285397</v>
      </c>
      <c r="B1488" t="s">
        <v>9003</v>
      </c>
      <c r="C1488" t="s">
        <v>9004</v>
      </c>
      <c r="D1488">
        <v>4</v>
      </c>
      <c r="E1488" t="s">
        <v>9005</v>
      </c>
      <c r="F1488" t="s">
        <v>500</v>
      </c>
      <c r="G1488" t="e">
        <f>-ase</f>
        <v>#NAME?</v>
      </c>
      <c r="H1488" t="s">
        <v>620</v>
      </c>
      <c r="I1488" t="e">
        <f>-ase</f>
        <v>#NAME?</v>
      </c>
      <c r="J1488">
        <v>2009</v>
      </c>
      <c r="K1488">
        <v>2012</v>
      </c>
      <c r="L1488" t="s">
        <v>9006</v>
      </c>
      <c r="M1488" t="s">
        <v>9007</v>
      </c>
      <c r="O1488" t="s">
        <v>621</v>
      </c>
      <c r="P1488" t="s">
        <v>27</v>
      </c>
      <c r="Q1488" t="s">
        <v>27</v>
      </c>
      <c r="R1488" t="s">
        <v>28</v>
      </c>
      <c r="S1488" t="s">
        <v>27</v>
      </c>
      <c r="T1488" t="s">
        <v>27</v>
      </c>
      <c r="U1488" t="s">
        <v>31</v>
      </c>
      <c r="V1488" t="s">
        <v>27</v>
      </c>
      <c r="W1488" t="s">
        <v>27</v>
      </c>
      <c r="X1488" t="s">
        <v>47</v>
      </c>
    </row>
    <row r="1489" spans="1:25" x14ac:dyDescent="0.25">
      <c r="A1489">
        <v>1381447</v>
      </c>
      <c r="B1489" t="s">
        <v>9008</v>
      </c>
      <c r="C1489" t="s">
        <v>9009</v>
      </c>
      <c r="D1489">
        <v>4</v>
      </c>
      <c r="E1489" t="s">
        <v>9010</v>
      </c>
      <c r="F1489" t="s">
        <v>5276</v>
      </c>
      <c r="G1489" t="e">
        <f>-mab</f>
        <v>#NAME?</v>
      </c>
      <c r="H1489" t="s">
        <v>98</v>
      </c>
      <c r="I1489" t="e">
        <f>-mab</f>
        <v>#NAME?</v>
      </c>
      <c r="J1489">
        <v>1993</v>
      </c>
      <c r="K1489">
        <v>1991</v>
      </c>
      <c r="L1489" t="s">
        <v>9011</v>
      </c>
      <c r="M1489" t="s">
        <v>9012</v>
      </c>
      <c r="N1489" t="s">
        <v>9013</v>
      </c>
      <c r="O1489" t="s">
        <v>99</v>
      </c>
      <c r="P1489" t="s">
        <v>27</v>
      </c>
      <c r="Q1489" t="s">
        <v>27</v>
      </c>
      <c r="R1489" t="s">
        <v>28</v>
      </c>
      <c r="S1489" t="s">
        <v>27</v>
      </c>
      <c r="T1489" t="s">
        <v>27</v>
      </c>
      <c r="U1489" t="s">
        <v>31</v>
      </c>
      <c r="V1489" t="s">
        <v>27</v>
      </c>
      <c r="W1489" t="s">
        <v>27</v>
      </c>
      <c r="X1489" t="s">
        <v>37</v>
      </c>
    </row>
    <row r="1490" spans="1:25" x14ac:dyDescent="0.25">
      <c r="A1490">
        <v>1341364</v>
      </c>
      <c r="B1490" t="s">
        <v>9014</v>
      </c>
      <c r="C1490" t="s">
        <v>9015</v>
      </c>
      <c r="D1490">
        <v>4</v>
      </c>
      <c r="F1490" t="s">
        <v>9016</v>
      </c>
      <c r="J1490">
        <v>1976</v>
      </c>
      <c r="K1490">
        <v>1981</v>
      </c>
      <c r="L1490" t="s">
        <v>9017</v>
      </c>
      <c r="M1490" t="s">
        <v>9018</v>
      </c>
      <c r="N1490" t="s">
        <v>1712</v>
      </c>
      <c r="O1490" t="s">
        <v>37</v>
      </c>
      <c r="P1490" t="s">
        <v>27</v>
      </c>
      <c r="Q1490" t="s">
        <v>27</v>
      </c>
      <c r="R1490" t="s">
        <v>37</v>
      </c>
      <c r="S1490" t="s">
        <v>27</v>
      </c>
      <c r="T1490" t="s">
        <v>31</v>
      </c>
      <c r="U1490" t="s">
        <v>27</v>
      </c>
      <c r="V1490" t="s">
        <v>27</v>
      </c>
      <c r="W1490" t="s">
        <v>27</v>
      </c>
      <c r="X1490" t="s">
        <v>47</v>
      </c>
      <c r="Y1490" t="s">
        <v>9019</v>
      </c>
    </row>
    <row r="1491" spans="1:25" x14ac:dyDescent="0.25">
      <c r="A1491">
        <v>180329</v>
      </c>
      <c r="B1491" t="s">
        <v>9020</v>
      </c>
      <c r="C1491" t="s">
        <v>9021</v>
      </c>
      <c r="D1491">
        <v>4</v>
      </c>
      <c r="E1491" t="s">
        <v>9022</v>
      </c>
      <c r="F1491" t="s">
        <v>9023</v>
      </c>
      <c r="G1491" t="e">
        <f>-semide</f>
        <v>#NAME?</v>
      </c>
      <c r="H1491" t="s">
        <v>904</v>
      </c>
      <c r="I1491" t="e">
        <f>-semide</f>
        <v>#NAME?</v>
      </c>
      <c r="J1491">
        <v>1989</v>
      </c>
      <c r="K1491">
        <v>1993</v>
      </c>
      <c r="L1491" t="s">
        <v>9024</v>
      </c>
      <c r="M1491" t="s">
        <v>9025</v>
      </c>
      <c r="N1491" t="s">
        <v>483</v>
      </c>
      <c r="O1491" t="s">
        <v>32</v>
      </c>
      <c r="P1491" t="s">
        <v>31</v>
      </c>
      <c r="Q1491" t="s">
        <v>27</v>
      </c>
      <c r="R1491" t="s">
        <v>35</v>
      </c>
      <c r="S1491" t="s">
        <v>27</v>
      </c>
      <c r="T1491" t="s">
        <v>31</v>
      </c>
      <c r="U1491" t="s">
        <v>31</v>
      </c>
      <c r="V1491" t="s">
        <v>27</v>
      </c>
      <c r="W1491" t="s">
        <v>27</v>
      </c>
      <c r="X1491" t="s">
        <v>47</v>
      </c>
      <c r="Y1491" t="s">
        <v>9026</v>
      </c>
    </row>
    <row r="1492" spans="1:25" x14ac:dyDescent="0.25">
      <c r="A1492">
        <v>674859</v>
      </c>
      <c r="B1492" t="s">
        <v>9027</v>
      </c>
      <c r="C1492" t="s">
        <v>9028</v>
      </c>
      <c r="D1492">
        <v>4</v>
      </c>
      <c r="E1492" t="s">
        <v>9029</v>
      </c>
      <c r="F1492" t="s">
        <v>748</v>
      </c>
      <c r="J1492">
        <v>1990</v>
      </c>
      <c r="K1492">
        <v>1990</v>
      </c>
      <c r="L1492" t="s">
        <v>9030</v>
      </c>
      <c r="M1492" t="s">
        <v>9031</v>
      </c>
      <c r="N1492" t="s">
        <v>2264</v>
      </c>
      <c r="O1492" t="s">
        <v>26</v>
      </c>
      <c r="P1492" t="s">
        <v>31</v>
      </c>
      <c r="Q1492" t="s">
        <v>27</v>
      </c>
      <c r="R1492" t="s">
        <v>28</v>
      </c>
      <c r="S1492" t="s">
        <v>31</v>
      </c>
      <c r="T1492" t="s">
        <v>27</v>
      </c>
      <c r="U1492" t="s">
        <v>27</v>
      </c>
      <c r="V1492" t="s">
        <v>31</v>
      </c>
      <c r="W1492" t="s">
        <v>27</v>
      </c>
      <c r="X1492" t="s">
        <v>47</v>
      </c>
      <c r="Y1492" t="s">
        <v>9032</v>
      </c>
    </row>
    <row r="1493" spans="1:25" x14ac:dyDescent="0.25">
      <c r="A1493">
        <v>65728</v>
      </c>
      <c r="B1493" t="s">
        <v>9033</v>
      </c>
      <c r="C1493" t="s">
        <v>9034</v>
      </c>
      <c r="D1493">
        <v>4</v>
      </c>
      <c r="F1493" t="s">
        <v>9035</v>
      </c>
      <c r="K1493">
        <v>1954</v>
      </c>
      <c r="L1493" t="s">
        <v>9036</v>
      </c>
      <c r="M1493" t="s">
        <v>9037</v>
      </c>
      <c r="N1493" t="s">
        <v>191</v>
      </c>
      <c r="O1493" t="s">
        <v>32</v>
      </c>
      <c r="P1493" t="s">
        <v>31</v>
      </c>
      <c r="Q1493" t="s">
        <v>27</v>
      </c>
      <c r="R1493" t="s">
        <v>35</v>
      </c>
      <c r="S1493" t="s">
        <v>27</v>
      </c>
      <c r="T1493" t="s">
        <v>31</v>
      </c>
      <c r="U1493" t="s">
        <v>27</v>
      </c>
      <c r="V1493" t="s">
        <v>27</v>
      </c>
      <c r="W1493" t="s">
        <v>27</v>
      </c>
      <c r="X1493" t="s">
        <v>47</v>
      </c>
      <c r="Y1493" t="s">
        <v>9038</v>
      </c>
    </row>
    <row r="1494" spans="1:25" x14ac:dyDescent="0.25">
      <c r="A1494">
        <v>675251</v>
      </c>
      <c r="B1494" t="s">
        <v>9039</v>
      </c>
      <c r="C1494" t="s">
        <v>9040</v>
      </c>
      <c r="D1494">
        <v>4</v>
      </c>
      <c r="E1494" t="s">
        <v>9041</v>
      </c>
      <c r="F1494" t="s">
        <v>9042</v>
      </c>
      <c r="G1494" t="s">
        <v>48</v>
      </c>
      <c r="H1494" t="s">
        <v>49</v>
      </c>
      <c r="I1494" t="s">
        <v>48</v>
      </c>
      <c r="J1494">
        <v>1962</v>
      </c>
      <c r="K1494">
        <v>1962</v>
      </c>
      <c r="L1494" t="s">
        <v>9043</v>
      </c>
      <c r="M1494" t="s">
        <v>9044</v>
      </c>
      <c r="N1494" t="s">
        <v>3869</v>
      </c>
      <c r="O1494" t="s">
        <v>32</v>
      </c>
      <c r="P1494" t="s">
        <v>27</v>
      </c>
      <c r="Q1494" t="s">
        <v>27</v>
      </c>
      <c r="R1494" t="s">
        <v>35</v>
      </c>
      <c r="S1494" t="s">
        <v>27</v>
      </c>
      <c r="T1494" t="s">
        <v>27</v>
      </c>
      <c r="U1494" t="s">
        <v>31</v>
      </c>
      <c r="V1494" t="s">
        <v>27</v>
      </c>
      <c r="W1494" t="s">
        <v>31</v>
      </c>
      <c r="X1494" t="s">
        <v>47</v>
      </c>
      <c r="Y1494" t="s">
        <v>9045</v>
      </c>
    </row>
    <row r="1495" spans="1:25" x14ac:dyDescent="0.25">
      <c r="A1495">
        <v>674326</v>
      </c>
      <c r="B1495" t="s">
        <v>9046</v>
      </c>
      <c r="C1495" t="s">
        <v>9047</v>
      </c>
      <c r="D1495">
        <v>4</v>
      </c>
      <c r="F1495" t="s">
        <v>7519</v>
      </c>
      <c r="J1495">
        <v>1962</v>
      </c>
      <c r="K1495">
        <v>1953</v>
      </c>
      <c r="N1495" t="s">
        <v>9048</v>
      </c>
      <c r="O1495" t="s">
        <v>32</v>
      </c>
      <c r="P1495" t="s">
        <v>27</v>
      </c>
      <c r="Q1495" t="s">
        <v>27</v>
      </c>
      <c r="R1495" t="s">
        <v>37</v>
      </c>
      <c r="S1495" t="s">
        <v>27</v>
      </c>
      <c r="T1495" t="s">
        <v>31</v>
      </c>
      <c r="U1495" t="s">
        <v>31</v>
      </c>
      <c r="V1495" t="s">
        <v>27</v>
      </c>
      <c r="W1495" t="s">
        <v>31</v>
      </c>
      <c r="X1495" t="s">
        <v>47</v>
      </c>
      <c r="Y1495" t="s">
        <v>9049</v>
      </c>
    </row>
    <row r="1496" spans="1:25" x14ac:dyDescent="0.25">
      <c r="A1496">
        <v>304903</v>
      </c>
      <c r="B1496" t="s">
        <v>9050</v>
      </c>
      <c r="C1496" t="s">
        <v>9051</v>
      </c>
      <c r="D1496">
        <v>4</v>
      </c>
      <c r="E1496" t="s">
        <v>9052</v>
      </c>
      <c r="F1496" t="s">
        <v>551</v>
      </c>
      <c r="G1496" t="e">
        <f>-penem</f>
        <v>#NAME?</v>
      </c>
      <c r="H1496" t="s">
        <v>595</v>
      </c>
      <c r="I1496" t="e">
        <f>-penem</f>
        <v>#NAME?</v>
      </c>
      <c r="J1496">
        <v>2000</v>
      </c>
      <c r="K1496">
        <v>2001</v>
      </c>
      <c r="L1496" t="s">
        <v>9053</v>
      </c>
      <c r="M1496" t="s">
        <v>9054</v>
      </c>
      <c r="O1496" t="s">
        <v>26</v>
      </c>
      <c r="P1496" t="s">
        <v>31</v>
      </c>
      <c r="Q1496" t="s">
        <v>27</v>
      </c>
      <c r="R1496" t="s">
        <v>28</v>
      </c>
      <c r="S1496" t="s">
        <v>27</v>
      </c>
      <c r="T1496" t="s">
        <v>27</v>
      </c>
      <c r="U1496" t="s">
        <v>31</v>
      </c>
      <c r="V1496" t="s">
        <v>27</v>
      </c>
      <c r="W1496" t="s">
        <v>27</v>
      </c>
      <c r="X1496" t="s">
        <v>47</v>
      </c>
      <c r="Y1496" t="s">
        <v>9055</v>
      </c>
    </row>
    <row r="1497" spans="1:25" x14ac:dyDescent="0.25">
      <c r="A1497">
        <v>365248</v>
      </c>
      <c r="B1497" t="s">
        <v>9056</v>
      </c>
      <c r="C1497" t="s">
        <v>9057</v>
      </c>
      <c r="D1497">
        <v>4</v>
      </c>
      <c r="E1497" t="s">
        <v>9058</v>
      </c>
      <c r="F1497" t="s">
        <v>775</v>
      </c>
      <c r="G1497" t="e">
        <f>-dipine</f>
        <v>#NAME?</v>
      </c>
      <c r="H1497" t="s">
        <v>73</v>
      </c>
      <c r="I1497" t="e">
        <f>-dipine</f>
        <v>#NAME?</v>
      </c>
      <c r="J1497">
        <v>1979</v>
      </c>
      <c r="K1497">
        <v>1988</v>
      </c>
      <c r="L1497" t="s">
        <v>9059</v>
      </c>
      <c r="M1497" t="s">
        <v>9060</v>
      </c>
      <c r="N1497" t="s">
        <v>374</v>
      </c>
      <c r="O1497" t="s">
        <v>32</v>
      </c>
      <c r="P1497" t="s">
        <v>31</v>
      </c>
      <c r="Q1497" t="s">
        <v>27</v>
      </c>
      <c r="R1497" t="s">
        <v>33</v>
      </c>
      <c r="S1497" t="s">
        <v>27</v>
      </c>
      <c r="T1497" t="s">
        <v>31</v>
      </c>
      <c r="U1497" t="s">
        <v>27</v>
      </c>
      <c r="V1497" t="s">
        <v>27</v>
      </c>
      <c r="W1497" t="s">
        <v>31</v>
      </c>
      <c r="X1497" t="s">
        <v>47</v>
      </c>
      <c r="Y1497" t="s">
        <v>9061</v>
      </c>
    </row>
    <row r="1498" spans="1:25" x14ac:dyDescent="0.25">
      <c r="A1498">
        <v>490064</v>
      </c>
      <c r="B1498" t="s">
        <v>9062</v>
      </c>
      <c r="C1498" t="s">
        <v>9063</v>
      </c>
      <c r="D1498">
        <v>4</v>
      </c>
      <c r="F1498" t="s">
        <v>146</v>
      </c>
      <c r="G1498" t="e">
        <f>-ium</f>
        <v>#NAME?</v>
      </c>
      <c r="H1498" t="s">
        <v>67</v>
      </c>
      <c r="I1498" t="e">
        <f>-ium</f>
        <v>#NAME?</v>
      </c>
      <c r="K1498">
        <v>1956</v>
      </c>
      <c r="L1498" t="s">
        <v>9064</v>
      </c>
      <c r="M1498" t="s">
        <v>9065</v>
      </c>
      <c r="O1498" t="s">
        <v>32</v>
      </c>
      <c r="P1498" t="s">
        <v>27</v>
      </c>
      <c r="Q1498" t="s">
        <v>27</v>
      </c>
      <c r="R1498" t="s">
        <v>35</v>
      </c>
      <c r="S1498" t="s">
        <v>27</v>
      </c>
      <c r="T1498" t="s">
        <v>31</v>
      </c>
      <c r="U1498" t="s">
        <v>27</v>
      </c>
      <c r="V1498" t="s">
        <v>27</v>
      </c>
      <c r="W1498" t="s">
        <v>27</v>
      </c>
      <c r="X1498" t="s">
        <v>47</v>
      </c>
      <c r="Y1498" t="s">
        <v>9066</v>
      </c>
    </row>
    <row r="1499" spans="1:25" x14ac:dyDescent="0.25">
      <c r="A1499">
        <v>27278</v>
      </c>
      <c r="B1499" t="s">
        <v>9067</v>
      </c>
      <c r="C1499" t="s">
        <v>9068</v>
      </c>
      <c r="D1499">
        <v>4</v>
      </c>
      <c r="E1499" t="s">
        <v>9069</v>
      </c>
      <c r="F1499" t="s">
        <v>9070</v>
      </c>
      <c r="G1499" t="e">
        <f>-axine</f>
        <v>#NAME?</v>
      </c>
      <c r="H1499" t="s">
        <v>2975</v>
      </c>
      <c r="I1499" t="e">
        <f>-axine</f>
        <v>#NAME?</v>
      </c>
      <c r="J1499">
        <v>1989</v>
      </c>
      <c r="K1499">
        <v>1993</v>
      </c>
      <c r="L1499" t="s">
        <v>9071</v>
      </c>
      <c r="M1499" t="s">
        <v>9072</v>
      </c>
      <c r="N1499" t="s">
        <v>78</v>
      </c>
      <c r="O1499" t="s">
        <v>32</v>
      </c>
      <c r="P1499" t="s">
        <v>31</v>
      </c>
      <c r="Q1499" t="s">
        <v>27</v>
      </c>
      <c r="R1499" t="s">
        <v>33</v>
      </c>
      <c r="S1499" t="s">
        <v>27</v>
      </c>
      <c r="T1499" t="s">
        <v>31</v>
      </c>
      <c r="U1499" t="s">
        <v>27</v>
      </c>
      <c r="V1499" t="s">
        <v>27</v>
      </c>
      <c r="W1499" t="s">
        <v>31</v>
      </c>
      <c r="X1499" t="s">
        <v>47</v>
      </c>
      <c r="Y1499" t="s">
        <v>9073</v>
      </c>
    </row>
    <row r="1500" spans="1:25" x14ac:dyDescent="0.25">
      <c r="A1500">
        <v>418484</v>
      </c>
      <c r="B1500" t="s">
        <v>9074</v>
      </c>
      <c r="C1500" t="s">
        <v>9075</v>
      </c>
      <c r="D1500">
        <v>4</v>
      </c>
      <c r="E1500" t="s">
        <v>9076</v>
      </c>
      <c r="F1500" t="s">
        <v>9077</v>
      </c>
      <c r="J1500">
        <v>1968</v>
      </c>
      <c r="K1500">
        <v>1970</v>
      </c>
      <c r="L1500" t="s">
        <v>9078</v>
      </c>
      <c r="M1500" t="s">
        <v>9079</v>
      </c>
      <c r="N1500" t="s">
        <v>1685</v>
      </c>
      <c r="O1500" t="s">
        <v>32</v>
      </c>
      <c r="P1500" t="s">
        <v>31</v>
      </c>
      <c r="Q1500" t="s">
        <v>27</v>
      </c>
      <c r="R1500" t="s">
        <v>35</v>
      </c>
      <c r="S1500" t="s">
        <v>27</v>
      </c>
      <c r="T1500" t="s">
        <v>31</v>
      </c>
      <c r="U1500" t="s">
        <v>27</v>
      </c>
      <c r="V1500" t="s">
        <v>27</v>
      </c>
      <c r="W1500" t="s">
        <v>27</v>
      </c>
      <c r="X1500" t="s">
        <v>47</v>
      </c>
      <c r="Y1500" t="s">
        <v>9080</v>
      </c>
    </row>
    <row r="1501" spans="1:25" x14ac:dyDescent="0.25">
      <c r="A1501">
        <v>675735</v>
      </c>
      <c r="B1501" t="s">
        <v>9081</v>
      </c>
      <c r="C1501" t="s">
        <v>9082</v>
      </c>
      <c r="D1501">
        <v>4</v>
      </c>
      <c r="E1501" t="s">
        <v>9083</v>
      </c>
      <c r="F1501" t="s">
        <v>9084</v>
      </c>
      <c r="J1501">
        <v>2003</v>
      </c>
      <c r="K1501">
        <v>2010</v>
      </c>
      <c r="O1501" t="s">
        <v>32</v>
      </c>
      <c r="P1501" t="s">
        <v>31</v>
      </c>
      <c r="Q1501" t="s">
        <v>27</v>
      </c>
      <c r="R1501" t="s">
        <v>35</v>
      </c>
      <c r="S1501" t="s">
        <v>27</v>
      </c>
      <c r="T1501" t="s">
        <v>27</v>
      </c>
      <c r="U1501" t="s">
        <v>31</v>
      </c>
      <c r="V1501" t="s">
        <v>27</v>
      </c>
      <c r="W1501" t="s">
        <v>27</v>
      </c>
      <c r="X1501" t="s">
        <v>47</v>
      </c>
      <c r="Y1501" t="s">
        <v>9085</v>
      </c>
    </row>
    <row r="1502" spans="1:25" x14ac:dyDescent="0.25">
      <c r="A1502">
        <v>16847</v>
      </c>
      <c r="B1502" t="s">
        <v>9086</v>
      </c>
      <c r="C1502" t="s">
        <v>9087</v>
      </c>
      <c r="D1502">
        <v>4</v>
      </c>
      <c r="F1502" t="s">
        <v>9088</v>
      </c>
      <c r="G1502" t="e">
        <f>-pril</f>
        <v>#NAME?</v>
      </c>
      <c r="H1502" t="s">
        <v>513</v>
      </c>
      <c r="I1502" t="e">
        <f>-pril</f>
        <v>#NAME?</v>
      </c>
      <c r="J1502">
        <v>1981</v>
      </c>
      <c r="K1502">
        <v>1985</v>
      </c>
      <c r="L1502" t="s">
        <v>9089</v>
      </c>
      <c r="M1502" t="s">
        <v>9090</v>
      </c>
      <c r="N1502" t="s">
        <v>104</v>
      </c>
      <c r="O1502" t="s">
        <v>32</v>
      </c>
      <c r="P1502" t="s">
        <v>31</v>
      </c>
      <c r="Q1502" t="s">
        <v>27</v>
      </c>
      <c r="R1502" t="s">
        <v>28</v>
      </c>
      <c r="S1502" t="s">
        <v>31</v>
      </c>
      <c r="T1502" t="s">
        <v>31</v>
      </c>
      <c r="U1502" t="s">
        <v>27</v>
      </c>
      <c r="V1502" t="s">
        <v>27</v>
      </c>
      <c r="W1502" t="s">
        <v>31</v>
      </c>
      <c r="X1502" t="s">
        <v>47</v>
      </c>
      <c r="Y1502" t="s">
        <v>9091</v>
      </c>
    </row>
    <row r="1503" spans="1:25" x14ac:dyDescent="0.25">
      <c r="A1503">
        <v>675586</v>
      </c>
      <c r="B1503" t="s">
        <v>9092</v>
      </c>
      <c r="C1503" t="s">
        <v>9093</v>
      </c>
      <c r="D1503">
        <v>4</v>
      </c>
      <c r="F1503" t="s">
        <v>263</v>
      </c>
      <c r="K1503">
        <v>1982</v>
      </c>
      <c r="O1503" t="s">
        <v>26</v>
      </c>
      <c r="P1503" t="s">
        <v>27</v>
      </c>
      <c r="Q1503" t="s">
        <v>27</v>
      </c>
      <c r="R1503" t="s">
        <v>28</v>
      </c>
      <c r="S1503" t="s">
        <v>27</v>
      </c>
      <c r="T1503" t="s">
        <v>31</v>
      </c>
      <c r="U1503" t="s">
        <v>27</v>
      </c>
      <c r="V1503" t="s">
        <v>27</v>
      </c>
      <c r="W1503" t="s">
        <v>27</v>
      </c>
      <c r="X1503" t="s">
        <v>172</v>
      </c>
    </row>
    <row r="1504" spans="1:25" x14ac:dyDescent="0.25">
      <c r="A1504">
        <v>112480</v>
      </c>
      <c r="B1504" t="s">
        <v>9094</v>
      </c>
      <c r="C1504" t="s">
        <v>9095</v>
      </c>
      <c r="D1504">
        <v>4</v>
      </c>
      <c r="E1504" t="s">
        <v>9096</v>
      </c>
      <c r="F1504" t="s">
        <v>3290</v>
      </c>
      <c r="J1504">
        <v>1991</v>
      </c>
      <c r="K1504">
        <v>1995</v>
      </c>
      <c r="L1504" t="s">
        <v>9097</v>
      </c>
      <c r="M1504" t="s">
        <v>9098</v>
      </c>
      <c r="N1504" t="s">
        <v>9099</v>
      </c>
      <c r="O1504" t="s">
        <v>32</v>
      </c>
      <c r="P1504" t="s">
        <v>31</v>
      </c>
      <c r="Q1504" t="s">
        <v>27</v>
      </c>
      <c r="R1504" t="s">
        <v>35</v>
      </c>
      <c r="S1504" t="s">
        <v>31</v>
      </c>
      <c r="T1504" t="s">
        <v>27</v>
      </c>
      <c r="U1504" t="s">
        <v>31</v>
      </c>
      <c r="V1504" t="s">
        <v>27</v>
      </c>
      <c r="W1504" t="s">
        <v>27</v>
      </c>
      <c r="X1504" t="s">
        <v>47</v>
      </c>
      <c r="Y1504" t="s">
        <v>9100</v>
      </c>
    </row>
    <row r="1505" spans="1:25" x14ac:dyDescent="0.25">
      <c r="A1505">
        <v>111482</v>
      </c>
      <c r="B1505" t="s">
        <v>9101</v>
      </c>
      <c r="C1505" t="s">
        <v>9102</v>
      </c>
      <c r="D1505">
        <v>4</v>
      </c>
      <c r="F1505" t="s">
        <v>9103</v>
      </c>
      <c r="G1505" t="s">
        <v>717</v>
      </c>
      <c r="H1505" t="s">
        <v>376</v>
      </c>
      <c r="I1505" t="s">
        <v>717</v>
      </c>
      <c r="J1505">
        <v>1997</v>
      </c>
      <c r="K1505">
        <v>1999</v>
      </c>
      <c r="N1505" t="s">
        <v>9104</v>
      </c>
      <c r="O1505" t="s">
        <v>32</v>
      </c>
      <c r="P1505" t="s">
        <v>31</v>
      </c>
      <c r="Q1505" t="s">
        <v>27</v>
      </c>
      <c r="R1505" t="s">
        <v>28</v>
      </c>
      <c r="S1505" t="s">
        <v>27</v>
      </c>
      <c r="T1505" t="s">
        <v>27</v>
      </c>
      <c r="U1505" t="s">
        <v>27</v>
      </c>
      <c r="V1505" t="s">
        <v>31</v>
      </c>
      <c r="W1505" t="s">
        <v>27</v>
      </c>
      <c r="X1505" t="s">
        <v>47</v>
      </c>
      <c r="Y1505" t="s">
        <v>9105</v>
      </c>
    </row>
    <row r="1506" spans="1:25" x14ac:dyDescent="0.25">
      <c r="A1506">
        <v>674880</v>
      </c>
      <c r="B1506" t="s">
        <v>9106</v>
      </c>
      <c r="C1506" t="s">
        <v>9107</v>
      </c>
      <c r="D1506">
        <v>4</v>
      </c>
      <c r="F1506" t="s">
        <v>6112</v>
      </c>
      <c r="K1506">
        <v>1987</v>
      </c>
      <c r="L1506" t="s">
        <v>9108</v>
      </c>
      <c r="M1506" t="s">
        <v>9109</v>
      </c>
      <c r="N1506" t="s">
        <v>9110</v>
      </c>
      <c r="O1506" t="s">
        <v>36</v>
      </c>
      <c r="P1506" t="s">
        <v>27</v>
      </c>
      <c r="Q1506" t="s">
        <v>27</v>
      </c>
      <c r="R1506" t="s">
        <v>37</v>
      </c>
      <c r="S1506" t="s">
        <v>27</v>
      </c>
      <c r="T1506" t="s">
        <v>27</v>
      </c>
      <c r="U1506" t="s">
        <v>31</v>
      </c>
      <c r="V1506" t="s">
        <v>27</v>
      </c>
      <c r="W1506" t="s">
        <v>27</v>
      </c>
      <c r="X1506" t="s">
        <v>172</v>
      </c>
      <c r="Y1506" t="s">
        <v>9111</v>
      </c>
    </row>
    <row r="1507" spans="1:25" x14ac:dyDescent="0.25">
      <c r="A1507">
        <v>674644</v>
      </c>
      <c r="B1507" t="s">
        <v>9112</v>
      </c>
      <c r="C1507" t="s">
        <v>9113</v>
      </c>
      <c r="D1507">
        <v>4</v>
      </c>
      <c r="F1507" t="s">
        <v>9114</v>
      </c>
      <c r="K1507">
        <v>1986</v>
      </c>
      <c r="N1507" t="s">
        <v>5229</v>
      </c>
      <c r="O1507" t="s">
        <v>36</v>
      </c>
      <c r="P1507" t="s">
        <v>27</v>
      </c>
      <c r="Q1507" t="s">
        <v>27</v>
      </c>
      <c r="R1507" t="s">
        <v>37</v>
      </c>
      <c r="S1507" t="s">
        <v>27</v>
      </c>
      <c r="T1507" t="s">
        <v>31</v>
      </c>
      <c r="U1507" t="s">
        <v>31</v>
      </c>
      <c r="V1507" t="s">
        <v>27</v>
      </c>
      <c r="W1507" t="s">
        <v>27</v>
      </c>
      <c r="X1507" t="s">
        <v>47</v>
      </c>
    </row>
    <row r="1508" spans="1:25" x14ac:dyDescent="0.25">
      <c r="A1508">
        <v>518361</v>
      </c>
      <c r="B1508" t="s">
        <v>9115</v>
      </c>
      <c r="C1508" t="s">
        <v>9116</v>
      </c>
      <c r="D1508">
        <v>4</v>
      </c>
      <c r="E1508" t="s">
        <v>9117</v>
      </c>
      <c r="F1508" t="s">
        <v>1948</v>
      </c>
      <c r="J1508">
        <v>1976</v>
      </c>
      <c r="K1508">
        <v>1989</v>
      </c>
      <c r="L1508" t="s">
        <v>9118</v>
      </c>
      <c r="M1508" t="s">
        <v>9119</v>
      </c>
      <c r="N1508" t="s">
        <v>54</v>
      </c>
      <c r="O1508" t="s">
        <v>32</v>
      </c>
      <c r="P1508" t="s">
        <v>31</v>
      </c>
      <c r="Q1508" t="s">
        <v>27</v>
      </c>
      <c r="R1508" t="s">
        <v>28</v>
      </c>
      <c r="S1508" t="s">
        <v>27</v>
      </c>
      <c r="T1508" t="s">
        <v>27</v>
      </c>
      <c r="U1508" t="s">
        <v>31</v>
      </c>
      <c r="V1508" t="s">
        <v>27</v>
      </c>
      <c r="W1508" t="s">
        <v>27</v>
      </c>
      <c r="X1508" t="s">
        <v>172</v>
      </c>
      <c r="Y1508" t="s">
        <v>9120</v>
      </c>
    </row>
    <row r="1509" spans="1:25" x14ac:dyDescent="0.25">
      <c r="A1509">
        <v>32869</v>
      </c>
      <c r="B1509" t="s">
        <v>9121</v>
      </c>
      <c r="C1509" t="s">
        <v>9122</v>
      </c>
      <c r="D1509">
        <v>4</v>
      </c>
      <c r="E1509" t="s">
        <v>9123</v>
      </c>
      <c r="F1509" t="s">
        <v>9124</v>
      </c>
      <c r="J1509">
        <v>1971</v>
      </c>
      <c r="K1509">
        <v>1977</v>
      </c>
      <c r="L1509" t="s">
        <v>9125</v>
      </c>
      <c r="M1509" t="s">
        <v>9126</v>
      </c>
      <c r="N1509" t="s">
        <v>897</v>
      </c>
      <c r="O1509" t="s">
        <v>32</v>
      </c>
      <c r="P1509" t="s">
        <v>31</v>
      </c>
      <c r="Q1509" t="s">
        <v>27</v>
      </c>
      <c r="R1509" t="s">
        <v>33</v>
      </c>
      <c r="S1509" t="s">
        <v>27</v>
      </c>
      <c r="T1509" t="s">
        <v>31</v>
      </c>
      <c r="U1509" t="s">
        <v>31</v>
      </c>
      <c r="V1509" t="s">
        <v>27</v>
      </c>
      <c r="W1509" t="s">
        <v>31</v>
      </c>
      <c r="X1509" t="s">
        <v>47</v>
      </c>
      <c r="Y1509" t="s">
        <v>9127</v>
      </c>
    </row>
    <row r="1510" spans="1:25" x14ac:dyDescent="0.25">
      <c r="A1510">
        <v>675812</v>
      </c>
      <c r="B1510" t="s">
        <v>9128</v>
      </c>
      <c r="C1510" t="s">
        <v>9129</v>
      </c>
      <c r="D1510">
        <v>4</v>
      </c>
      <c r="E1510" t="s">
        <v>9130</v>
      </c>
      <c r="F1510" t="s">
        <v>9131</v>
      </c>
      <c r="G1510" t="e">
        <f>-prazole</f>
        <v>#NAME?</v>
      </c>
      <c r="H1510" t="s">
        <v>63</v>
      </c>
      <c r="I1510" t="e">
        <f>-prazole</f>
        <v>#NAME?</v>
      </c>
      <c r="J1510">
        <v>2006</v>
      </c>
      <c r="K1510">
        <v>2009</v>
      </c>
      <c r="L1510" t="s">
        <v>9132</v>
      </c>
      <c r="M1510" t="s">
        <v>9133</v>
      </c>
      <c r="O1510" t="s">
        <v>32</v>
      </c>
      <c r="P1510" t="s">
        <v>31</v>
      </c>
      <c r="Q1510" t="s">
        <v>27</v>
      </c>
      <c r="R1510" t="s">
        <v>28</v>
      </c>
      <c r="S1510" t="s">
        <v>27</v>
      </c>
      <c r="T1510" t="s">
        <v>31</v>
      </c>
      <c r="U1510" t="s">
        <v>27</v>
      </c>
      <c r="V1510" t="s">
        <v>27</v>
      </c>
      <c r="W1510" t="s">
        <v>31</v>
      </c>
      <c r="X1510" t="s">
        <v>47</v>
      </c>
      <c r="Y1510" t="s">
        <v>9134</v>
      </c>
    </row>
    <row r="1511" spans="1:25" x14ac:dyDescent="0.25">
      <c r="A1511">
        <v>122170</v>
      </c>
      <c r="B1511" t="s">
        <v>9135</v>
      </c>
      <c r="C1511" t="s">
        <v>9136</v>
      </c>
      <c r="D1511">
        <v>4</v>
      </c>
      <c r="E1511" t="s">
        <v>9137</v>
      </c>
      <c r="F1511" t="s">
        <v>2783</v>
      </c>
      <c r="G1511" t="s">
        <v>809</v>
      </c>
      <c r="H1511" t="s">
        <v>810</v>
      </c>
      <c r="I1511" t="s">
        <v>809</v>
      </c>
      <c r="J1511">
        <v>1996</v>
      </c>
      <c r="K1511">
        <v>1997</v>
      </c>
      <c r="L1511" t="s">
        <v>9138</v>
      </c>
      <c r="M1511" t="s">
        <v>9139</v>
      </c>
      <c r="N1511" t="s">
        <v>191</v>
      </c>
      <c r="O1511" t="s">
        <v>32</v>
      </c>
      <c r="P1511" t="s">
        <v>31</v>
      </c>
      <c r="Q1511" t="s">
        <v>27</v>
      </c>
      <c r="R1511" t="s">
        <v>28</v>
      </c>
      <c r="S1511" t="s">
        <v>27</v>
      </c>
      <c r="T1511" t="s">
        <v>31</v>
      </c>
      <c r="U1511" t="s">
        <v>27</v>
      </c>
      <c r="V1511" t="s">
        <v>27</v>
      </c>
      <c r="W1511" t="s">
        <v>27</v>
      </c>
      <c r="X1511" t="s">
        <v>47</v>
      </c>
      <c r="Y1511" t="s">
        <v>9140</v>
      </c>
    </row>
    <row r="1512" spans="1:25" x14ac:dyDescent="0.25">
      <c r="A1512">
        <v>624467</v>
      </c>
      <c r="B1512" t="s">
        <v>9141</v>
      </c>
      <c r="C1512" t="s">
        <v>9142</v>
      </c>
      <c r="D1512">
        <v>4</v>
      </c>
      <c r="E1512" t="s">
        <v>9143</v>
      </c>
      <c r="F1512" t="s">
        <v>732</v>
      </c>
      <c r="J1512">
        <v>1990</v>
      </c>
      <c r="K1512">
        <v>1988</v>
      </c>
      <c r="L1512" t="s">
        <v>9144</v>
      </c>
      <c r="M1512" t="s">
        <v>9145</v>
      </c>
      <c r="N1512" t="s">
        <v>9146</v>
      </c>
      <c r="O1512" t="s">
        <v>32</v>
      </c>
      <c r="P1512" t="s">
        <v>31</v>
      </c>
      <c r="Q1512" t="s">
        <v>27</v>
      </c>
      <c r="R1512" t="s">
        <v>35</v>
      </c>
      <c r="S1512" t="s">
        <v>27</v>
      </c>
      <c r="T1512" t="s">
        <v>31</v>
      </c>
      <c r="U1512" t="s">
        <v>31</v>
      </c>
      <c r="V1512" t="s">
        <v>27</v>
      </c>
      <c r="W1512" t="s">
        <v>31</v>
      </c>
      <c r="X1512" t="s">
        <v>47</v>
      </c>
      <c r="Y1512" t="s">
        <v>9147</v>
      </c>
    </row>
    <row r="1513" spans="1:25" x14ac:dyDescent="0.25">
      <c r="A1513">
        <v>675705</v>
      </c>
      <c r="B1513" t="s">
        <v>9148</v>
      </c>
      <c r="C1513" t="s">
        <v>9149</v>
      </c>
      <c r="D1513">
        <v>4</v>
      </c>
      <c r="E1513" t="s">
        <v>9150</v>
      </c>
      <c r="F1513" t="s">
        <v>382</v>
      </c>
      <c r="J1513">
        <v>2000</v>
      </c>
      <c r="K1513">
        <v>2008</v>
      </c>
      <c r="L1513" t="s">
        <v>9151</v>
      </c>
      <c r="M1513" t="s">
        <v>9152</v>
      </c>
      <c r="O1513" t="s">
        <v>32</v>
      </c>
      <c r="P1513" t="s">
        <v>31</v>
      </c>
      <c r="Q1513" t="s">
        <v>27</v>
      </c>
      <c r="R1513" t="s">
        <v>35</v>
      </c>
      <c r="S1513" t="s">
        <v>27</v>
      </c>
      <c r="T1513" t="s">
        <v>31</v>
      </c>
      <c r="U1513" t="s">
        <v>27</v>
      </c>
      <c r="V1513" t="s">
        <v>27</v>
      </c>
      <c r="W1513" t="s">
        <v>27</v>
      </c>
      <c r="X1513" t="s">
        <v>47</v>
      </c>
      <c r="Y1513" t="s">
        <v>9153</v>
      </c>
    </row>
    <row r="1514" spans="1:25" x14ac:dyDescent="0.25">
      <c r="A1514">
        <v>674319</v>
      </c>
      <c r="B1514" t="s">
        <v>9154</v>
      </c>
      <c r="C1514" t="s">
        <v>9155</v>
      </c>
      <c r="D1514">
        <v>4</v>
      </c>
      <c r="E1514" t="s">
        <v>9156</v>
      </c>
      <c r="F1514" t="s">
        <v>9157</v>
      </c>
      <c r="J1514">
        <v>1979</v>
      </c>
      <c r="K1514">
        <v>1983</v>
      </c>
      <c r="L1514" t="s">
        <v>9158</v>
      </c>
      <c r="M1514" t="s">
        <v>9159</v>
      </c>
      <c r="N1514" t="s">
        <v>9160</v>
      </c>
      <c r="O1514" t="s">
        <v>32</v>
      </c>
      <c r="P1514" t="s">
        <v>31</v>
      </c>
      <c r="Q1514" t="s">
        <v>27</v>
      </c>
      <c r="R1514" t="s">
        <v>28</v>
      </c>
      <c r="S1514" t="s">
        <v>27</v>
      </c>
      <c r="T1514" t="s">
        <v>31</v>
      </c>
      <c r="U1514" t="s">
        <v>27</v>
      </c>
      <c r="V1514" t="s">
        <v>27</v>
      </c>
      <c r="W1514" t="s">
        <v>27</v>
      </c>
      <c r="X1514" t="s">
        <v>172</v>
      </c>
      <c r="Y1514" t="s">
        <v>9161</v>
      </c>
    </row>
    <row r="1515" spans="1:25" x14ac:dyDescent="0.25">
      <c r="A1515">
        <v>675210</v>
      </c>
      <c r="B1515" t="s">
        <v>9162</v>
      </c>
      <c r="C1515" t="s">
        <v>9163</v>
      </c>
      <c r="D1515">
        <v>4</v>
      </c>
      <c r="E1515" t="s">
        <v>9164</v>
      </c>
      <c r="F1515" t="s">
        <v>9165</v>
      </c>
      <c r="G1515" t="e">
        <f>-micin</f>
        <v>#NAME?</v>
      </c>
      <c r="H1515" t="s">
        <v>62</v>
      </c>
      <c r="I1515" t="e">
        <f>-micin</f>
        <v>#NAME?</v>
      </c>
      <c r="J1515">
        <v>1963</v>
      </c>
      <c r="K1515">
        <v>1970</v>
      </c>
      <c r="L1515" t="s">
        <v>9166</v>
      </c>
      <c r="M1515" t="s">
        <v>9167</v>
      </c>
      <c r="N1515" t="s">
        <v>84</v>
      </c>
      <c r="O1515" t="s">
        <v>26</v>
      </c>
      <c r="P1515" t="s">
        <v>27</v>
      </c>
      <c r="Q1515" t="s">
        <v>27</v>
      </c>
      <c r="R1515" t="s">
        <v>37</v>
      </c>
      <c r="S1515" t="s">
        <v>27</v>
      </c>
      <c r="T1515" t="s">
        <v>27</v>
      </c>
      <c r="U1515" t="s">
        <v>31</v>
      </c>
      <c r="V1515" t="s">
        <v>31</v>
      </c>
      <c r="W1515" t="s">
        <v>31</v>
      </c>
      <c r="X1515" t="s">
        <v>47</v>
      </c>
      <c r="Y1515" t="s">
        <v>9168</v>
      </c>
    </row>
    <row r="1516" spans="1:25" x14ac:dyDescent="0.25">
      <c r="A1516">
        <v>11819</v>
      </c>
      <c r="B1516" t="s">
        <v>9169</v>
      </c>
      <c r="C1516" t="s">
        <v>9170</v>
      </c>
      <c r="D1516">
        <v>4</v>
      </c>
      <c r="E1516" t="s">
        <v>9171</v>
      </c>
      <c r="F1516" t="s">
        <v>4638</v>
      </c>
      <c r="J1516">
        <v>1984</v>
      </c>
      <c r="K1516">
        <v>1989</v>
      </c>
      <c r="L1516" t="s">
        <v>9172</v>
      </c>
      <c r="M1516" t="s">
        <v>9173</v>
      </c>
      <c r="N1516" t="s">
        <v>5703</v>
      </c>
      <c r="O1516" t="s">
        <v>32</v>
      </c>
      <c r="P1516" t="s">
        <v>31</v>
      </c>
      <c r="Q1516" t="s">
        <v>27</v>
      </c>
      <c r="R1516" t="s">
        <v>35</v>
      </c>
      <c r="S1516" t="s">
        <v>27</v>
      </c>
      <c r="T1516" t="s">
        <v>27</v>
      </c>
      <c r="U1516" t="s">
        <v>31</v>
      </c>
      <c r="V1516" t="s">
        <v>27</v>
      </c>
      <c r="W1516" t="s">
        <v>27</v>
      </c>
      <c r="X1516" t="s">
        <v>47</v>
      </c>
      <c r="Y1516" t="s">
        <v>9174</v>
      </c>
    </row>
    <row r="1517" spans="1:25" x14ac:dyDescent="0.25">
      <c r="A1517">
        <v>367860</v>
      </c>
      <c r="B1517" t="s">
        <v>9175</v>
      </c>
      <c r="C1517" t="s">
        <v>9176</v>
      </c>
      <c r="D1517">
        <v>4</v>
      </c>
      <c r="E1517" t="s">
        <v>9177</v>
      </c>
      <c r="F1517" t="s">
        <v>5824</v>
      </c>
      <c r="G1517" t="e">
        <f>-tinib</f>
        <v>#NAME?</v>
      </c>
      <c r="H1517" t="s">
        <v>354</v>
      </c>
      <c r="I1517" t="e">
        <f>-tinib</f>
        <v>#NAME?</v>
      </c>
      <c r="J1517">
        <v>2010</v>
      </c>
      <c r="K1517">
        <v>2012</v>
      </c>
      <c r="L1517" t="s">
        <v>9178</v>
      </c>
      <c r="M1517" t="s">
        <v>9179</v>
      </c>
      <c r="O1517" t="s">
        <v>32</v>
      </c>
      <c r="P1517" t="s">
        <v>31</v>
      </c>
      <c r="Q1517" t="s">
        <v>27</v>
      </c>
      <c r="R1517" t="s">
        <v>28</v>
      </c>
      <c r="S1517" t="s">
        <v>27</v>
      </c>
      <c r="T1517" t="s">
        <v>31</v>
      </c>
      <c r="U1517" t="s">
        <v>27</v>
      </c>
      <c r="V1517" t="s">
        <v>27</v>
      </c>
      <c r="W1517" t="s">
        <v>31</v>
      </c>
      <c r="X1517" t="s">
        <v>47</v>
      </c>
      <c r="Y1517" t="s">
        <v>9180</v>
      </c>
    </row>
    <row r="1518" spans="1:25" x14ac:dyDescent="0.25">
      <c r="A1518">
        <v>674617</v>
      </c>
      <c r="B1518" t="s">
        <v>9181</v>
      </c>
      <c r="C1518" t="s">
        <v>9182</v>
      </c>
      <c r="D1518">
        <v>4</v>
      </c>
      <c r="E1518" t="s">
        <v>9183</v>
      </c>
      <c r="F1518" t="s">
        <v>9184</v>
      </c>
      <c r="G1518" t="s">
        <v>4791</v>
      </c>
      <c r="H1518" t="s">
        <v>233</v>
      </c>
      <c r="I1518" t="s">
        <v>4791</v>
      </c>
      <c r="J1518">
        <v>1992</v>
      </c>
      <c r="K1518">
        <v>1993</v>
      </c>
      <c r="L1518" t="s">
        <v>9185</v>
      </c>
      <c r="M1518" t="s">
        <v>9186</v>
      </c>
      <c r="N1518" t="s">
        <v>1493</v>
      </c>
      <c r="O1518" t="s">
        <v>26</v>
      </c>
      <c r="P1518" t="s">
        <v>31</v>
      </c>
      <c r="Q1518" t="s">
        <v>27</v>
      </c>
      <c r="R1518" t="s">
        <v>28</v>
      </c>
      <c r="S1518" t="s">
        <v>27</v>
      </c>
      <c r="T1518" t="s">
        <v>27</v>
      </c>
      <c r="U1518" t="s">
        <v>27</v>
      </c>
      <c r="V1518" t="s">
        <v>31</v>
      </c>
      <c r="W1518" t="s">
        <v>27</v>
      </c>
      <c r="X1518" t="s">
        <v>47</v>
      </c>
      <c r="Y1518" t="s">
        <v>9187</v>
      </c>
    </row>
    <row r="1519" spans="1:25" x14ac:dyDescent="0.25">
      <c r="A1519">
        <v>674669</v>
      </c>
      <c r="B1519" t="s">
        <v>9188</v>
      </c>
      <c r="C1519" t="s">
        <v>9189</v>
      </c>
      <c r="D1519">
        <v>4</v>
      </c>
      <c r="F1519" t="s">
        <v>9190</v>
      </c>
      <c r="K1519">
        <v>2000</v>
      </c>
      <c r="L1519" t="s">
        <v>9191</v>
      </c>
      <c r="M1519" t="s">
        <v>9192</v>
      </c>
      <c r="N1519" t="s">
        <v>9193</v>
      </c>
      <c r="O1519" t="s">
        <v>36</v>
      </c>
      <c r="P1519" t="s">
        <v>27</v>
      </c>
      <c r="Q1519" t="s">
        <v>27</v>
      </c>
      <c r="R1519" t="s">
        <v>37</v>
      </c>
      <c r="S1519" t="s">
        <v>27</v>
      </c>
      <c r="T1519" t="s">
        <v>31</v>
      </c>
      <c r="U1519" t="s">
        <v>27</v>
      </c>
      <c r="V1519" t="s">
        <v>27</v>
      </c>
      <c r="W1519" t="s">
        <v>27</v>
      </c>
      <c r="X1519" t="s">
        <v>580</v>
      </c>
      <c r="Y1519" t="s">
        <v>9194</v>
      </c>
    </row>
    <row r="1520" spans="1:25" x14ac:dyDescent="0.25">
      <c r="A1520">
        <v>8193</v>
      </c>
      <c r="B1520" t="s">
        <v>9195</v>
      </c>
      <c r="C1520" t="s">
        <v>9196</v>
      </c>
      <c r="D1520">
        <v>4</v>
      </c>
      <c r="F1520" t="s">
        <v>775</v>
      </c>
      <c r="K1520">
        <v>1982</v>
      </c>
      <c r="L1520" t="s">
        <v>9197</v>
      </c>
      <c r="M1520" t="s">
        <v>9198</v>
      </c>
      <c r="N1520" t="s">
        <v>9199</v>
      </c>
      <c r="O1520" t="s">
        <v>32</v>
      </c>
      <c r="P1520" t="s">
        <v>31</v>
      </c>
      <c r="Q1520" t="s">
        <v>27</v>
      </c>
      <c r="R1520" t="s">
        <v>35</v>
      </c>
      <c r="S1520" t="s">
        <v>27</v>
      </c>
      <c r="T1520" t="s">
        <v>27</v>
      </c>
      <c r="U1520" t="s">
        <v>27</v>
      </c>
      <c r="V1520" t="s">
        <v>31</v>
      </c>
      <c r="W1520" t="s">
        <v>27</v>
      </c>
      <c r="X1520" t="s">
        <v>172</v>
      </c>
      <c r="Y1520" t="s">
        <v>9200</v>
      </c>
    </row>
    <row r="1521" spans="1:25" x14ac:dyDescent="0.25">
      <c r="A1521">
        <v>207</v>
      </c>
      <c r="B1521" t="s">
        <v>9201</v>
      </c>
      <c r="C1521" t="s">
        <v>9202</v>
      </c>
      <c r="D1521">
        <v>4</v>
      </c>
      <c r="E1521" t="s">
        <v>9203</v>
      </c>
      <c r="F1521" t="s">
        <v>9204</v>
      </c>
      <c r="G1521" t="e">
        <f>-bactam</f>
        <v>#NAME?</v>
      </c>
      <c r="H1521" t="s">
        <v>4696</v>
      </c>
      <c r="I1521" t="e">
        <f>-bactam</f>
        <v>#NAME?</v>
      </c>
      <c r="J1521">
        <v>1989</v>
      </c>
      <c r="K1521">
        <v>1993</v>
      </c>
      <c r="L1521" t="s">
        <v>9205</v>
      </c>
      <c r="M1521" t="s">
        <v>9206</v>
      </c>
      <c r="N1521" t="s">
        <v>7814</v>
      </c>
      <c r="O1521" t="s">
        <v>26</v>
      </c>
      <c r="P1521" t="s">
        <v>31</v>
      </c>
      <c r="Q1521" t="s">
        <v>27</v>
      </c>
      <c r="R1521" t="s">
        <v>28</v>
      </c>
      <c r="S1521" t="s">
        <v>27</v>
      </c>
      <c r="T1521" t="s">
        <v>27</v>
      </c>
      <c r="U1521" t="s">
        <v>31</v>
      </c>
      <c r="V1521" t="s">
        <v>27</v>
      </c>
      <c r="W1521" t="s">
        <v>27</v>
      </c>
      <c r="X1521" t="s">
        <v>47</v>
      </c>
      <c r="Y1521" t="s">
        <v>9207</v>
      </c>
    </row>
    <row r="1522" spans="1:25" x14ac:dyDescent="0.25">
      <c r="A1522">
        <v>193096</v>
      </c>
      <c r="B1522" t="s">
        <v>9208</v>
      </c>
      <c r="C1522" t="s">
        <v>9209</v>
      </c>
      <c r="D1522">
        <v>4</v>
      </c>
      <c r="F1522" t="s">
        <v>390</v>
      </c>
      <c r="J1522">
        <v>1966</v>
      </c>
      <c r="K1522">
        <v>1975</v>
      </c>
      <c r="L1522" t="s">
        <v>9210</v>
      </c>
      <c r="M1522" t="s">
        <v>9211</v>
      </c>
      <c r="N1522" t="s">
        <v>873</v>
      </c>
      <c r="O1522" t="s">
        <v>32</v>
      </c>
      <c r="P1522" t="s">
        <v>31</v>
      </c>
      <c r="Q1522" t="s">
        <v>27</v>
      </c>
      <c r="R1522" t="s">
        <v>33</v>
      </c>
      <c r="S1522" t="s">
        <v>27</v>
      </c>
      <c r="T1522" t="s">
        <v>31</v>
      </c>
      <c r="U1522" t="s">
        <v>27</v>
      </c>
      <c r="V1522" t="s">
        <v>27</v>
      </c>
      <c r="W1522" t="s">
        <v>31</v>
      </c>
      <c r="X1522" t="s">
        <v>172</v>
      </c>
      <c r="Y1522" t="s">
        <v>9212</v>
      </c>
    </row>
    <row r="1523" spans="1:25" x14ac:dyDescent="0.25">
      <c r="A1523">
        <v>230691</v>
      </c>
      <c r="B1523" t="s">
        <v>9213</v>
      </c>
      <c r="C1523" t="s">
        <v>9214</v>
      </c>
      <c r="D1523">
        <v>4</v>
      </c>
      <c r="E1523" t="s">
        <v>9215</v>
      </c>
      <c r="F1523" t="s">
        <v>9216</v>
      </c>
      <c r="J1523">
        <v>1996</v>
      </c>
      <c r="K1523">
        <v>1995</v>
      </c>
      <c r="L1523" t="s">
        <v>9217</v>
      </c>
      <c r="M1523" t="s">
        <v>9218</v>
      </c>
      <c r="N1523" t="s">
        <v>1842</v>
      </c>
      <c r="O1523" t="s">
        <v>32</v>
      </c>
      <c r="P1523" t="s">
        <v>31</v>
      </c>
      <c r="Q1523" t="s">
        <v>27</v>
      </c>
      <c r="R1523" t="s">
        <v>35</v>
      </c>
      <c r="S1523" t="s">
        <v>27</v>
      </c>
      <c r="T1523" t="s">
        <v>27</v>
      </c>
      <c r="U1523" t="s">
        <v>27</v>
      </c>
      <c r="V1523" t="s">
        <v>31</v>
      </c>
      <c r="W1523" t="s">
        <v>27</v>
      </c>
      <c r="X1523" t="s">
        <v>47</v>
      </c>
      <c r="Y1523" t="s">
        <v>9219</v>
      </c>
    </row>
    <row r="1524" spans="1:25" x14ac:dyDescent="0.25">
      <c r="A1524">
        <v>83724</v>
      </c>
      <c r="B1524" t="s">
        <v>9220</v>
      </c>
      <c r="C1524" t="s">
        <v>9221</v>
      </c>
      <c r="D1524">
        <v>4</v>
      </c>
      <c r="E1524" t="s">
        <v>9222</v>
      </c>
      <c r="F1524" t="s">
        <v>9223</v>
      </c>
      <c r="G1524" t="s">
        <v>85</v>
      </c>
      <c r="H1524" t="s">
        <v>86</v>
      </c>
      <c r="I1524" t="s">
        <v>85</v>
      </c>
      <c r="J1524">
        <v>1981</v>
      </c>
      <c r="K1524">
        <v>1984</v>
      </c>
      <c r="L1524" t="s">
        <v>9224</v>
      </c>
      <c r="M1524" t="s">
        <v>9225</v>
      </c>
      <c r="N1524" t="s">
        <v>84</v>
      </c>
      <c r="O1524" t="s">
        <v>26</v>
      </c>
      <c r="P1524" t="s">
        <v>27</v>
      </c>
      <c r="Q1524" t="s">
        <v>27</v>
      </c>
      <c r="R1524" t="s">
        <v>28</v>
      </c>
      <c r="S1524" t="s">
        <v>27</v>
      </c>
      <c r="T1524" t="s">
        <v>27</v>
      </c>
      <c r="U1524" t="s">
        <v>31</v>
      </c>
      <c r="V1524" t="s">
        <v>27</v>
      </c>
      <c r="W1524" t="s">
        <v>31</v>
      </c>
      <c r="X1524" t="s">
        <v>47</v>
      </c>
      <c r="Y1524" t="s">
        <v>9226</v>
      </c>
    </row>
    <row r="1525" spans="1:25" x14ac:dyDescent="0.25">
      <c r="A1525">
        <v>675268</v>
      </c>
      <c r="B1525" t="s">
        <v>9227</v>
      </c>
      <c r="C1525" t="s">
        <v>9228</v>
      </c>
      <c r="D1525">
        <v>4</v>
      </c>
      <c r="E1525" t="s">
        <v>9229</v>
      </c>
      <c r="F1525" t="s">
        <v>146</v>
      </c>
      <c r="J1525">
        <v>1963</v>
      </c>
      <c r="K1525">
        <v>1982</v>
      </c>
      <c r="L1525" t="s">
        <v>9230</v>
      </c>
      <c r="M1525" t="s">
        <v>9231</v>
      </c>
      <c r="N1525" t="s">
        <v>125</v>
      </c>
      <c r="O1525" t="s">
        <v>32</v>
      </c>
      <c r="P1525" t="s">
        <v>31</v>
      </c>
      <c r="Q1525" t="s">
        <v>27</v>
      </c>
      <c r="R1525" t="s">
        <v>35</v>
      </c>
      <c r="S1525" t="s">
        <v>31</v>
      </c>
      <c r="T1525" t="s">
        <v>31</v>
      </c>
      <c r="U1525" t="s">
        <v>27</v>
      </c>
      <c r="V1525" t="s">
        <v>27</v>
      </c>
      <c r="W1525" t="s">
        <v>27</v>
      </c>
      <c r="X1525" t="s">
        <v>172</v>
      </c>
      <c r="Y1525" t="s">
        <v>9232</v>
      </c>
    </row>
    <row r="1526" spans="1:25" x14ac:dyDescent="0.25">
      <c r="A1526">
        <v>485738</v>
      </c>
      <c r="B1526" t="s">
        <v>9233</v>
      </c>
      <c r="C1526" t="s">
        <v>9234</v>
      </c>
      <c r="D1526">
        <v>4</v>
      </c>
      <c r="F1526" t="s">
        <v>9235</v>
      </c>
      <c r="G1526" t="s">
        <v>540</v>
      </c>
      <c r="H1526" t="s">
        <v>316</v>
      </c>
      <c r="I1526" t="s">
        <v>540</v>
      </c>
      <c r="J1526">
        <v>1974</v>
      </c>
      <c r="K1526">
        <v>1985</v>
      </c>
      <c r="L1526" t="s">
        <v>9236</v>
      </c>
      <c r="M1526" t="s">
        <v>9237</v>
      </c>
      <c r="N1526" t="s">
        <v>61</v>
      </c>
      <c r="O1526" t="s">
        <v>26</v>
      </c>
      <c r="P1526" t="s">
        <v>31</v>
      </c>
      <c r="Q1526" t="s">
        <v>27</v>
      </c>
      <c r="R1526" t="s">
        <v>28</v>
      </c>
      <c r="S1526" t="s">
        <v>27</v>
      </c>
      <c r="T1526" t="s">
        <v>31</v>
      </c>
      <c r="U1526" t="s">
        <v>27</v>
      </c>
      <c r="V1526" t="s">
        <v>31</v>
      </c>
      <c r="W1526" t="s">
        <v>31</v>
      </c>
      <c r="X1526" t="s">
        <v>47</v>
      </c>
      <c r="Y1526" t="s">
        <v>9238</v>
      </c>
    </row>
    <row r="1527" spans="1:25" x14ac:dyDescent="0.25">
      <c r="A1527">
        <v>381691</v>
      </c>
      <c r="B1527" t="s">
        <v>9239</v>
      </c>
      <c r="C1527" t="s">
        <v>9240</v>
      </c>
      <c r="D1527">
        <v>4</v>
      </c>
      <c r="F1527" t="s">
        <v>9241</v>
      </c>
      <c r="G1527" t="e">
        <f>-olone</f>
        <v>#NAME?</v>
      </c>
      <c r="H1527" t="s">
        <v>143</v>
      </c>
      <c r="I1527" t="e">
        <f>-olone</f>
        <v>#NAME?</v>
      </c>
      <c r="K1527">
        <v>1957</v>
      </c>
      <c r="L1527" t="s">
        <v>6540</v>
      </c>
      <c r="M1527" t="s">
        <v>6541</v>
      </c>
      <c r="N1527" t="s">
        <v>895</v>
      </c>
      <c r="O1527" t="s">
        <v>26</v>
      </c>
      <c r="P1527" t="s">
        <v>31</v>
      </c>
      <c r="Q1527" t="s">
        <v>27</v>
      </c>
      <c r="R1527" t="s">
        <v>28</v>
      </c>
      <c r="S1527" t="s">
        <v>27</v>
      </c>
      <c r="T1527" t="s">
        <v>31</v>
      </c>
      <c r="U1527" t="s">
        <v>27</v>
      </c>
      <c r="V1527" t="s">
        <v>27</v>
      </c>
      <c r="W1527" t="s">
        <v>27</v>
      </c>
      <c r="X1527" t="s">
        <v>172</v>
      </c>
      <c r="Y1527" t="s">
        <v>9242</v>
      </c>
    </row>
    <row r="1528" spans="1:25" x14ac:dyDescent="0.25">
      <c r="A1528">
        <v>12957</v>
      </c>
      <c r="B1528" t="s">
        <v>9243</v>
      </c>
      <c r="C1528" t="s">
        <v>9244</v>
      </c>
      <c r="D1528">
        <v>4</v>
      </c>
      <c r="E1528" t="s">
        <v>9245</v>
      </c>
      <c r="F1528" t="s">
        <v>9246</v>
      </c>
      <c r="G1528" t="e">
        <f ca="1">-ifen(e)</f>
        <v>#NAME?</v>
      </c>
      <c r="H1528" t="s">
        <v>962</v>
      </c>
      <c r="I1528" t="e">
        <f ca="1">-ifen(e)</f>
        <v>#NAME?</v>
      </c>
      <c r="J1528">
        <v>1979</v>
      </c>
      <c r="K1528">
        <v>1999</v>
      </c>
      <c r="L1528" t="s">
        <v>9247</v>
      </c>
      <c r="M1528" t="s">
        <v>9248</v>
      </c>
      <c r="N1528" t="s">
        <v>1206</v>
      </c>
      <c r="O1528" t="s">
        <v>32</v>
      </c>
      <c r="P1528" t="s">
        <v>31</v>
      </c>
      <c r="Q1528" t="s">
        <v>27</v>
      </c>
      <c r="R1528" t="s">
        <v>35</v>
      </c>
      <c r="S1528" t="s">
        <v>27</v>
      </c>
      <c r="T1528" t="s">
        <v>27</v>
      </c>
      <c r="U1528" t="s">
        <v>27</v>
      </c>
      <c r="V1528" t="s">
        <v>31</v>
      </c>
      <c r="W1528" t="s">
        <v>27</v>
      </c>
      <c r="X1528" t="s">
        <v>580</v>
      </c>
      <c r="Y1528" t="s">
        <v>9249</v>
      </c>
    </row>
    <row r="1529" spans="1:25" x14ac:dyDescent="0.25">
      <c r="A1529">
        <v>674741</v>
      </c>
      <c r="B1529" t="s">
        <v>9250</v>
      </c>
      <c r="C1529" t="s">
        <v>9251</v>
      </c>
      <c r="D1529">
        <v>4</v>
      </c>
      <c r="F1529" t="s">
        <v>691</v>
      </c>
      <c r="K1529">
        <v>1982</v>
      </c>
      <c r="L1529" t="s">
        <v>9252</v>
      </c>
      <c r="M1529" t="s">
        <v>9253</v>
      </c>
      <c r="O1529" t="s">
        <v>32</v>
      </c>
      <c r="P1529" t="s">
        <v>31</v>
      </c>
      <c r="Q1529" t="s">
        <v>27</v>
      </c>
      <c r="R1529" t="s">
        <v>33</v>
      </c>
      <c r="S1529" t="s">
        <v>27</v>
      </c>
      <c r="T1529" t="s">
        <v>31</v>
      </c>
      <c r="U1529" t="s">
        <v>27</v>
      </c>
      <c r="V1529" t="s">
        <v>27</v>
      </c>
      <c r="W1529" t="s">
        <v>27</v>
      </c>
      <c r="X1529" t="s">
        <v>172</v>
      </c>
      <c r="Y1529" t="s">
        <v>9254</v>
      </c>
    </row>
    <row r="1530" spans="1:25" x14ac:dyDescent="0.25">
      <c r="A1530">
        <v>2326</v>
      </c>
      <c r="B1530" t="s">
        <v>9255</v>
      </c>
      <c r="C1530" t="s">
        <v>9256</v>
      </c>
      <c r="D1530">
        <v>4</v>
      </c>
      <c r="F1530" t="s">
        <v>9257</v>
      </c>
      <c r="G1530" t="s">
        <v>56</v>
      </c>
      <c r="H1530" t="s">
        <v>57</v>
      </c>
      <c r="I1530" t="s">
        <v>56</v>
      </c>
      <c r="K1530">
        <v>1950</v>
      </c>
      <c r="L1530" t="s">
        <v>9258</v>
      </c>
      <c r="M1530" t="s">
        <v>9259</v>
      </c>
      <c r="N1530" t="s">
        <v>125</v>
      </c>
      <c r="O1530" t="s">
        <v>32</v>
      </c>
      <c r="P1530" t="s">
        <v>31</v>
      </c>
      <c r="Q1530" t="s">
        <v>27</v>
      </c>
      <c r="R1530" t="s">
        <v>33</v>
      </c>
      <c r="S1530" t="s">
        <v>27</v>
      </c>
      <c r="T1530" t="s">
        <v>31</v>
      </c>
      <c r="U1530" t="s">
        <v>31</v>
      </c>
      <c r="V1530" t="s">
        <v>31</v>
      </c>
      <c r="W1530" t="s">
        <v>27</v>
      </c>
      <c r="X1530" t="s">
        <v>47</v>
      </c>
      <c r="Y1530" t="s">
        <v>9260</v>
      </c>
    </row>
    <row r="1531" spans="1:25" x14ac:dyDescent="0.25">
      <c r="A1531">
        <v>394231</v>
      </c>
      <c r="B1531" t="s">
        <v>9261</v>
      </c>
      <c r="C1531" t="s">
        <v>9262</v>
      </c>
      <c r="D1531">
        <v>4</v>
      </c>
      <c r="F1531" t="s">
        <v>9263</v>
      </c>
      <c r="G1531" t="e">
        <f>-arol</f>
        <v>#NAME?</v>
      </c>
      <c r="H1531" t="s">
        <v>851</v>
      </c>
      <c r="I1531" t="e">
        <f>-arol</f>
        <v>#NAME?</v>
      </c>
      <c r="J1531">
        <v>1971</v>
      </c>
      <c r="K1531">
        <v>1944</v>
      </c>
      <c r="L1531" t="s">
        <v>9264</v>
      </c>
      <c r="M1531" t="s">
        <v>9265</v>
      </c>
      <c r="N1531" t="s">
        <v>425</v>
      </c>
      <c r="O1531" t="s">
        <v>32</v>
      </c>
      <c r="P1531" t="s">
        <v>31</v>
      </c>
      <c r="Q1531" t="s">
        <v>27</v>
      </c>
      <c r="R1531" t="s">
        <v>35</v>
      </c>
      <c r="S1531" t="s">
        <v>27</v>
      </c>
      <c r="T1531" t="s">
        <v>31</v>
      </c>
      <c r="U1531" t="s">
        <v>27</v>
      </c>
      <c r="V1531" t="s">
        <v>27</v>
      </c>
      <c r="W1531" t="s">
        <v>27</v>
      </c>
      <c r="X1531" t="s">
        <v>172</v>
      </c>
      <c r="Y1531" t="s">
        <v>9266</v>
      </c>
    </row>
    <row r="1532" spans="1:25" x14ac:dyDescent="0.25">
      <c r="A1532">
        <v>674828</v>
      </c>
      <c r="B1532" t="s">
        <v>9267</v>
      </c>
      <c r="C1532" t="s">
        <v>9268</v>
      </c>
      <c r="D1532">
        <v>4</v>
      </c>
      <c r="F1532" t="s">
        <v>371</v>
      </c>
      <c r="J1532">
        <v>1963</v>
      </c>
      <c r="K1532">
        <v>1982</v>
      </c>
      <c r="L1532" t="s">
        <v>9269</v>
      </c>
      <c r="M1532" t="s">
        <v>9270</v>
      </c>
      <c r="N1532" t="s">
        <v>895</v>
      </c>
      <c r="O1532" t="s">
        <v>26</v>
      </c>
      <c r="P1532" t="s">
        <v>31</v>
      </c>
      <c r="Q1532" t="s">
        <v>27</v>
      </c>
      <c r="R1532" t="s">
        <v>28</v>
      </c>
      <c r="S1532" t="s">
        <v>31</v>
      </c>
      <c r="T1532" t="s">
        <v>27</v>
      </c>
      <c r="U1532" t="s">
        <v>27</v>
      </c>
      <c r="V1532" t="s">
        <v>31</v>
      </c>
      <c r="W1532" t="s">
        <v>27</v>
      </c>
      <c r="X1532" t="s">
        <v>172</v>
      </c>
      <c r="Y1532" t="s">
        <v>9271</v>
      </c>
    </row>
    <row r="1533" spans="1:25" x14ac:dyDescent="0.25">
      <c r="A1533">
        <v>674466</v>
      </c>
      <c r="B1533" t="s">
        <v>9272</v>
      </c>
      <c r="C1533" t="s">
        <v>9273</v>
      </c>
      <c r="D1533">
        <v>4</v>
      </c>
      <c r="F1533" t="s">
        <v>2837</v>
      </c>
      <c r="K1533">
        <v>1957</v>
      </c>
      <c r="L1533" t="s">
        <v>9274</v>
      </c>
      <c r="M1533" t="s">
        <v>9275</v>
      </c>
      <c r="O1533" t="s">
        <v>26</v>
      </c>
      <c r="P1533" t="s">
        <v>27</v>
      </c>
      <c r="Q1533" t="s">
        <v>27</v>
      </c>
      <c r="R1533" t="s">
        <v>28</v>
      </c>
      <c r="S1533" t="s">
        <v>27</v>
      </c>
      <c r="T1533" t="s">
        <v>31</v>
      </c>
      <c r="U1533" t="s">
        <v>27</v>
      </c>
      <c r="V1533" t="s">
        <v>27</v>
      </c>
      <c r="W1533" t="s">
        <v>27</v>
      </c>
      <c r="X1533" t="s">
        <v>172</v>
      </c>
      <c r="Y1533" t="s">
        <v>9276</v>
      </c>
    </row>
    <row r="1534" spans="1:25" x14ac:dyDescent="0.25">
      <c r="A1534">
        <v>1383002</v>
      </c>
      <c r="B1534" t="s">
        <v>9277</v>
      </c>
      <c r="C1534" t="s">
        <v>9278</v>
      </c>
      <c r="D1534">
        <v>4</v>
      </c>
      <c r="F1534" t="s">
        <v>1091</v>
      </c>
      <c r="J1534">
        <v>1963</v>
      </c>
      <c r="N1534" t="s">
        <v>7036</v>
      </c>
      <c r="O1534" t="s">
        <v>32</v>
      </c>
      <c r="P1534" t="s">
        <v>27</v>
      </c>
      <c r="Q1534" t="s">
        <v>27</v>
      </c>
      <c r="R1534" t="s">
        <v>33</v>
      </c>
      <c r="S1534" t="s">
        <v>27</v>
      </c>
      <c r="T1534" t="s">
        <v>27</v>
      </c>
      <c r="U1534" t="s">
        <v>31</v>
      </c>
      <c r="V1534" t="s">
        <v>27</v>
      </c>
      <c r="W1534" t="s">
        <v>27</v>
      </c>
      <c r="X1534" t="s">
        <v>172</v>
      </c>
    </row>
    <row r="1535" spans="1:25" x14ac:dyDescent="0.25">
      <c r="A1535">
        <v>139014</v>
      </c>
      <c r="B1535" t="s">
        <v>9279</v>
      </c>
      <c r="C1535" t="s">
        <v>9280</v>
      </c>
      <c r="D1535">
        <v>4</v>
      </c>
      <c r="E1535" t="s">
        <v>9281</v>
      </c>
      <c r="F1535" t="s">
        <v>9282</v>
      </c>
      <c r="G1535" t="e">
        <f ca="1">-pin(e)</f>
        <v>#NAME?</v>
      </c>
      <c r="H1535" t="s">
        <v>65</v>
      </c>
      <c r="I1535" t="e">
        <f ca="1">-pin(e)</f>
        <v>#NAME?</v>
      </c>
      <c r="J1535">
        <v>2002</v>
      </c>
      <c r="K1535">
        <v>2000</v>
      </c>
      <c r="L1535" t="s">
        <v>9283</v>
      </c>
      <c r="M1535" t="s">
        <v>9284</v>
      </c>
      <c r="O1535" t="s">
        <v>32</v>
      </c>
      <c r="P1535" t="s">
        <v>31</v>
      </c>
      <c r="Q1535" t="s">
        <v>27</v>
      </c>
      <c r="R1535" t="s">
        <v>35</v>
      </c>
      <c r="S1535" t="s">
        <v>31</v>
      </c>
      <c r="T1535" t="s">
        <v>31</v>
      </c>
      <c r="U1535" t="s">
        <v>27</v>
      </c>
      <c r="V1535" t="s">
        <v>27</v>
      </c>
      <c r="W1535" t="s">
        <v>31</v>
      </c>
      <c r="X1535" t="s">
        <v>47</v>
      </c>
      <c r="Y1535" t="s">
        <v>9285</v>
      </c>
    </row>
    <row r="1536" spans="1:25" x14ac:dyDescent="0.25">
      <c r="A1536">
        <v>1096</v>
      </c>
      <c r="B1536" t="s">
        <v>9286</v>
      </c>
      <c r="C1536" t="s">
        <v>9287</v>
      </c>
      <c r="D1536">
        <v>4</v>
      </c>
      <c r="F1536" t="s">
        <v>4838</v>
      </c>
      <c r="G1536" t="e">
        <f>-zolamide</f>
        <v>#NAME?</v>
      </c>
      <c r="H1536" t="s">
        <v>472</v>
      </c>
      <c r="I1536" t="e">
        <f>-zolamide</f>
        <v>#NAME?</v>
      </c>
      <c r="K1536">
        <v>1982</v>
      </c>
      <c r="O1536" t="s">
        <v>32</v>
      </c>
      <c r="P1536" t="s">
        <v>31</v>
      </c>
      <c r="Q1536" t="s">
        <v>27</v>
      </c>
      <c r="R1536" t="s">
        <v>35</v>
      </c>
      <c r="S1536" t="s">
        <v>27</v>
      </c>
      <c r="T1536" t="s">
        <v>31</v>
      </c>
      <c r="U1536" t="s">
        <v>27</v>
      </c>
      <c r="V1536" t="s">
        <v>27</v>
      </c>
      <c r="W1536" t="s">
        <v>27</v>
      </c>
      <c r="X1536" t="s">
        <v>172</v>
      </c>
      <c r="Y1536" t="s">
        <v>9288</v>
      </c>
    </row>
    <row r="1537" spans="1:25" x14ac:dyDescent="0.25">
      <c r="A1537">
        <v>27610</v>
      </c>
      <c r="B1537" t="s">
        <v>9289</v>
      </c>
      <c r="C1537" t="s">
        <v>9290</v>
      </c>
      <c r="D1537">
        <v>4</v>
      </c>
      <c r="E1537" t="s">
        <v>9291</v>
      </c>
      <c r="F1537" t="s">
        <v>1180</v>
      </c>
      <c r="G1537" t="e">
        <f ca="1">-pin(e)</f>
        <v>#NAME?</v>
      </c>
      <c r="H1537" t="s">
        <v>65</v>
      </c>
      <c r="I1537" t="e">
        <f ca="1">-pin(e)</f>
        <v>#NAME?</v>
      </c>
      <c r="J1537">
        <v>1989</v>
      </c>
      <c r="K1537">
        <v>1996</v>
      </c>
      <c r="L1537" t="s">
        <v>9292</v>
      </c>
      <c r="M1537" t="s">
        <v>9293</v>
      </c>
      <c r="N1537" t="s">
        <v>78</v>
      </c>
      <c r="O1537" t="s">
        <v>32</v>
      </c>
      <c r="P1537" t="s">
        <v>31</v>
      </c>
      <c r="Q1537" t="s">
        <v>27</v>
      </c>
      <c r="R1537" t="s">
        <v>33</v>
      </c>
      <c r="S1537" t="s">
        <v>27</v>
      </c>
      <c r="T1537" t="s">
        <v>31</v>
      </c>
      <c r="U1537" t="s">
        <v>27</v>
      </c>
      <c r="V1537" t="s">
        <v>27</v>
      </c>
      <c r="W1537" t="s">
        <v>31</v>
      </c>
      <c r="X1537" t="s">
        <v>47</v>
      </c>
      <c r="Y1537" t="s">
        <v>9294</v>
      </c>
    </row>
    <row r="1538" spans="1:25" x14ac:dyDescent="0.25">
      <c r="A1538">
        <v>460466</v>
      </c>
      <c r="B1538" t="s">
        <v>9295</v>
      </c>
      <c r="C1538" t="s">
        <v>9296</v>
      </c>
      <c r="D1538">
        <v>4</v>
      </c>
      <c r="E1538" t="s">
        <v>9297</v>
      </c>
      <c r="F1538" t="s">
        <v>3221</v>
      </c>
      <c r="G1538" t="e">
        <f>-penem</f>
        <v>#NAME?</v>
      </c>
      <c r="H1538" t="s">
        <v>595</v>
      </c>
      <c r="I1538" t="e">
        <f>-penem</f>
        <v>#NAME?</v>
      </c>
      <c r="J1538">
        <v>2005</v>
      </c>
      <c r="K1538">
        <v>2007</v>
      </c>
      <c r="L1538" t="s">
        <v>9298</v>
      </c>
      <c r="M1538" t="s">
        <v>9299</v>
      </c>
      <c r="O1538" t="s">
        <v>26</v>
      </c>
      <c r="P1538" t="s">
        <v>31</v>
      </c>
      <c r="Q1538" t="s">
        <v>27</v>
      </c>
      <c r="R1538" t="s">
        <v>28</v>
      </c>
      <c r="S1538" t="s">
        <v>27</v>
      </c>
      <c r="T1538" t="s">
        <v>27</v>
      </c>
      <c r="U1538" t="s">
        <v>31</v>
      </c>
      <c r="V1538" t="s">
        <v>27</v>
      </c>
      <c r="W1538" t="s">
        <v>27</v>
      </c>
      <c r="X1538" t="s">
        <v>47</v>
      </c>
      <c r="Y1538" t="s">
        <v>9300</v>
      </c>
    </row>
    <row r="1539" spans="1:25" x14ac:dyDescent="0.25">
      <c r="A1539">
        <v>14785</v>
      </c>
      <c r="B1539" t="s">
        <v>9301</v>
      </c>
      <c r="C1539" t="s">
        <v>9302</v>
      </c>
      <c r="D1539">
        <v>4</v>
      </c>
      <c r="E1539" t="s">
        <v>9303</v>
      </c>
      <c r="F1539" t="s">
        <v>9304</v>
      </c>
      <c r="G1539" t="e">
        <f>-tinib</f>
        <v>#NAME?</v>
      </c>
      <c r="H1539" t="s">
        <v>354</v>
      </c>
      <c r="I1539" t="e">
        <f>-tinib</f>
        <v>#NAME?</v>
      </c>
      <c r="J1539">
        <v>2001</v>
      </c>
      <c r="K1539">
        <v>2004</v>
      </c>
      <c r="L1539" t="s">
        <v>9305</v>
      </c>
      <c r="M1539" t="s">
        <v>9306</v>
      </c>
      <c r="O1539" t="s">
        <v>32</v>
      </c>
      <c r="P1539" t="s">
        <v>31</v>
      </c>
      <c r="Q1539" t="s">
        <v>27</v>
      </c>
      <c r="R1539" t="s">
        <v>35</v>
      </c>
      <c r="S1539" t="s">
        <v>27</v>
      </c>
      <c r="T1539" t="s">
        <v>31</v>
      </c>
      <c r="U1539" t="s">
        <v>27</v>
      </c>
      <c r="V1539" t="s">
        <v>27</v>
      </c>
      <c r="W1539" t="s">
        <v>27</v>
      </c>
      <c r="X1539" t="s">
        <v>47</v>
      </c>
      <c r="Y1539" t="s">
        <v>9307</v>
      </c>
    </row>
    <row r="1540" spans="1:25" x14ac:dyDescent="0.25">
      <c r="A1540">
        <v>208978</v>
      </c>
      <c r="B1540" t="s">
        <v>9308</v>
      </c>
      <c r="C1540" t="s">
        <v>9309</v>
      </c>
      <c r="D1540">
        <v>4</v>
      </c>
      <c r="F1540" t="s">
        <v>7802</v>
      </c>
      <c r="G1540" t="e">
        <f>-caine</f>
        <v>#NAME?</v>
      </c>
      <c r="H1540" t="s">
        <v>79</v>
      </c>
      <c r="I1540" t="e">
        <f>-caine</f>
        <v>#NAME?</v>
      </c>
      <c r="K1540">
        <v>1982</v>
      </c>
      <c r="N1540" t="s">
        <v>400</v>
      </c>
      <c r="O1540" t="s">
        <v>32</v>
      </c>
      <c r="P1540" t="s">
        <v>31</v>
      </c>
      <c r="Q1540" t="s">
        <v>27</v>
      </c>
      <c r="R1540" t="s">
        <v>35</v>
      </c>
      <c r="S1540" t="s">
        <v>27</v>
      </c>
      <c r="T1540" t="s">
        <v>27</v>
      </c>
      <c r="U1540" t="s">
        <v>31</v>
      </c>
      <c r="V1540" t="s">
        <v>27</v>
      </c>
      <c r="W1540" t="s">
        <v>27</v>
      </c>
      <c r="X1540" t="s">
        <v>172</v>
      </c>
      <c r="Y1540" t="s">
        <v>9310</v>
      </c>
    </row>
    <row r="1541" spans="1:25" x14ac:dyDescent="0.25">
      <c r="A1541">
        <v>497230</v>
      </c>
      <c r="B1541" t="s">
        <v>9311</v>
      </c>
      <c r="C1541" t="s">
        <v>9312</v>
      </c>
      <c r="D1541">
        <v>4</v>
      </c>
      <c r="E1541" t="s">
        <v>9313</v>
      </c>
      <c r="F1541" t="s">
        <v>9314</v>
      </c>
      <c r="G1541" t="s">
        <v>85</v>
      </c>
      <c r="H1541" t="s">
        <v>86</v>
      </c>
      <c r="I1541" t="s">
        <v>85</v>
      </c>
      <c r="J1541">
        <v>2006</v>
      </c>
      <c r="K1541">
        <v>2010</v>
      </c>
      <c r="L1541" t="s">
        <v>9315</v>
      </c>
      <c r="M1541" t="s">
        <v>9316</v>
      </c>
      <c r="O1541" t="s">
        <v>26</v>
      </c>
      <c r="P1541" t="s">
        <v>27</v>
      </c>
      <c r="Q1541" t="s">
        <v>27</v>
      </c>
      <c r="R1541" t="s">
        <v>28</v>
      </c>
      <c r="S1541" t="s">
        <v>31</v>
      </c>
      <c r="T1541" t="s">
        <v>27</v>
      </c>
      <c r="U1541" t="s">
        <v>31</v>
      </c>
      <c r="V1541" t="s">
        <v>27</v>
      </c>
      <c r="W1541" t="s">
        <v>27</v>
      </c>
      <c r="X1541" t="s">
        <v>47</v>
      </c>
      <c r="Y1541" t="s">
        <v>9317</v>
      </c>
    </row>
    <row r="1542" spans="1:25" x14ac:dyDescent="0.25">
      <c r="A1542">
        <v>42290</v>
      </c>
      <c r="B1542" t="s">
        <v>9318</v>
      </c>
      <c r="C1542" t="s">
        <v>9319</v>
      </c>
      <c r="D1542">
        <v>4</v>
      </c>
      <c r="E1542" t="s">
        <v>9320</v>
      </c>
      <c r="F1542" t="s">
        <v>7112</v>
      </c>
      <c r="G1542" t="s">
        <v>109</v>
      </c>
      <c r="H1542" t="s">
        <v>55</v>
      </c>
      <c r="I1542" t="s">
        <v>109</v>
      </c>
      <c r="J1542">
        <v>1979</v>
      </c>
      <c r="K1542">
        <v>1997</v>
      </c>
      <c r="L1542" t="s">
        <v>9321</v>
      </c>
      <c r="M1542" t="s">
        <v>9322</v>
      </c>
      <c r="N1542" t="s">
        <v>788</v>
      </c>
      <c r="O1542" t="s">
        <v>32</v>
      </c>
      <c r="P1542" t="s">
        <v>31</v>
      </c>
      <c r="Q1542" t="s">
        <v>27</v>
      </c>
      <c r="R1542" t="s">
        <v>35</v>
      </c>
      <c r="S1542" t="s">
        <v>27</v>
      </c>
      <c r="T1542" t="s">
        <v>31</v>
      </c>
      <c r="U1542" t="s">
        <v>27</v>
      </c>
      <c r="V1542" t="s">
        <v>27</v>
      </c>
      <c r="W1542" t="s">
        <v>27</v>
      </c>
      <c r="X1542" t="s">
        <v>47</v>
      </c>
      <c r="Y1542" t="s">
        <v>9323</v>
      </c>
    </row>
    <row r="1543" spans="1:25" x14ac:dyDescent="0.25">
      <c r="A1543">
        <v>1380975</v>
      </c>
      <c r="B1543" t="s">
        <v>9324</v>
      </c>
      <c r="C1543" t="s">
        <v>9325</v>
      </c>
      <c r="D1543">
        <v>4</v>
      </c>
      <c r="E1543" t="s">
        <v>9326</v>
      </c>
      <c r="F1543" t="s">
        <v>9327</v>
      </c>
      <c r="G1543" t="e">
        <f>-ase</f>
        <v>#NAME?</v>
      </c>
      <c r="H1543" t="s">
        <v>620</v>
      </c>
      <c r="I1543" t="e">
        <f>-ase</f>
        <v>#NAME?</v>
      </c>
      <c r="J1543">
        <v>2009</v>
      </c>
      <c r="K1543">
        <v>2010</v>
      </c>
      <c r="L1543" t="s">
        <v>9328</v>
      </c>
      <c r="M1543" t="s">
        <v>9329</v>
      </c>
      <c r="O1543" t="s">
        <v>621</v>
      </c>
      <c r="P1543" t="s">
        <v>27</v>
      </c>
      <c r="Q1543" t="s">
        <v>27</v>
      </c>
      <c r="R1543" t="s">
        <v>28</v>
      </c>
      <c r="S1543" t="s">
        <v>27</v>
      </c>
      <c r="T1543" t="s">
        <v>27</v>
      </c>
      <c r="U1543" t="s">
        <v>31</v>
      </c>
      <c r="V1543" t="s">
        <v>27</v>
      </c>
      <c r="W1543" t="s">
        <v>27</v>
      </c>
      <c r="X1543" t="s">
        <v>47</v>
      </c>
    </row>
    <row r="1544" spans="1:25" x14ac:dyDescent="0.25">
      <c r="A1544">
        <v>1369664</v>
      </c>
      <c r="B1544" t="s">
        <v>9330</v>
      </c>
      <c r="C1544" t="s">
        <v>9331</v>
      </c>
      <c r="D1544">
        <v>4</v>
      </c>
      <c r="F1544" t="s">
        <v>9332</v>
      </c>
      <c r="J1544">
        <v>1963</v>
      </c>
      <c r="L1544" t="s">
        <v>9333</v>
      </c>
      <c r="M1544" t="s">
        <v>9334</v>
      </c>
      <c r="N1544" t="s">
        <v>6122</v>
      </c>
      <c r="O1544" t="s">
        <v>26</v>
      </c>
      <c r="P1544" t="s">
        <v>27</v>
      </c>
      <c r="Q1544" t="s">
        <v>27</v>
      </c>
      <c r="R1544" t="s">
        <v>28</v>
      </c>
      <c r="S1544" t="s">
        <v>27</v>
      </c>
      <c r="T1544" t="s">
        <v>31</v>
      </c>
      <c r="U1544" t="s">
        <v>27</v>
      </c>
      <c r="V1544" t="s">
        <v>27</v>
      </c>
      <c r="W1544" t="s">
        <v>27</v>
      </c>
      <c r="X1544" t="s">
        <v>172</v>
      </c>
    </row>
    <row r="1545" spans="1:25" x14ac:dyDescent="0.25">
      <c r="A1545">
        <v>1382288</v>
      </c>
      <c r="B1545" t="s">
        <v>9335</v>
      </c>
      <c r="C1545" t="s">
        <v>9336</v>
      </c>
      <c r="D1545">
        <v>4</v>
      </c>
      <c r="F1545" t="s">
        <v>9337</v>
      </c>
      <c r="G1545" t="e">
        <f>-mycin</f>
        <v>#NAME?</v>
      </c>
      <c r="H1545" t="s">
        <v>25</v>
      </c>
      <c r="I1545" t="e">
        <f>-mycin</f>
        <v>#NAME?</v>
      </c>
      <c r="K1545">
        <v>1973</v>
      </c>
      <c r="L1545" t="s">
        <v>9338</v>
      </c>
      <c r="M1545" t="s">
        <v>9339</v>
      </c>
      <c r="N1545" t="s">
        <v>84</v>
      </c>
      <c r="O1545" t="s">
        <v>26</v>
      </c>
      <c r="P1545" t="s">
        <v>27</v>
      </c>
      <c r="Q1545" t="s">
        <v>27</v>
      </c>
      <c r="R1545" t="s">
        <v>28</v>
      </c>
      <c r="S1545" t="s">
        <v>27</v>
      </c>
      <c r="T1545" t="s">
        <v>31</v>
      </c>
      <c r="U1545" t="s">
        <v>31</v>
      </c>
      <c r="V1545" t="s">
        <v>27</v>
      </c>
      <c r="W1545" t="s">
        <v>27</v>
      </c>
      <c r="X1545" t="s">
        <v>47</v>
      </c>
      <c r="Y1545" t="s">
        <v>9340</v>
      </c>
    </row>
    <row r="1546" spans="1:25" x14ac:dyDescent="0.25">
      <c r="A1546">
        <v>372912</v>
      </c>
      <c r="B1546" t="s">
        <v>9341</v>
      </c>
      <c r="C1546" t="s">
        <v>9342</v>
      </c>
      <c r="D1546">
        <v>4</v>
      </c>
      <c r="F1546" t="s">
        <v>2415</v>
      </c>
      <c r="J1546">
        <v>1980</v>
      </c>
      <c r="K1546">
        <v>1950</v>
      </c>
      <c r="L1546" t="s">
        <v>9343</v>
      </c>
      <c r="M1546" t="s">
        <v>9344</v>
      </c>
      <c r="N1546" t="s">
        <v>4204</v>
      </c>
      <c r="O1546" t="s">
        <v>32</v>
      </c>
      <c r="P1546" t="s">
        <v>31</v>
      </c>
      <c r="Q1546" t="s">
        <v>27</v>
      </c>
      <c r="R1546" t="s">
        <v>28</v>
      </c>
      <c r="S1546" t="s">
        <v>27</v>
      </c>
      <c r="T1546" t="s">
        <v>27</v>
      </c>
      <c r="U1546" t="s">
        <v>31</v>
      </c>
      <c r="V1546" t="s">
        <v>27</v>
      </c>
      <c r="W1546" t="s">
        <v>31</v>
      </c>
      <c r="X1546" t="s">
        <v>47</v>
      </c>
      <c r="Y1546" t="s">
        <v>9345</v>
      </c>
    </row>
    <row r="1547" spans="1:25" x14ac:dyDescent="0.25">
      <c r="A1547">
        <v>187962</v>
      </c>
      <c r="B1547" t="s">
        <v>9346</v>
      </c>
      <c r="C1547" t="s">
        <v>9347</v>
      </c>
      <c r="D1547">
        <v>4</v>
      </c>
      <c r="F1547" t="s">
        <v>9348</v>
      </c>
      <c r="K1547">
        <v>1962</v>
      </c>
      <c r="L1547" t="s">
        <v>9349</v>
      </c>
      <c r="M1547" t="s">
        <v>9350</v>
      </c>
      <c r="N1547" t="s">
        <v>198</v>
      </c>
      <c r="O1547" t="s">
        <v>26</v>
      </c>
      <c r="P1547" t="s">
        <v>31</v>
      </c>
      <c r="Q1547" t="s">
        <v>27</v>
      </c>
      <c r="R1547" t="s">
        <v>28</v>
      </c>
      <c r="S1547" t="s">
        <v>27</v>
      </c>
      <c r="T1547" t="s">
        <v>31</v>
      </c>
      <c r="U1547" t="s">
        <v>27</v>
      </c>
      <c r="V1547" t="s">
        <v>27</v>
      </c>
      <c r="W1547" t="s">
        <v>31</v>
      </c>
      <c r="X1547" t="s">
        <v>47</v>
      </c>
      <c r="Y1547" t="s">
        <v>9351</v>
      </c>
    </row>
    <row r="1548" spans="1:25" x14ac:dyDescent="0.25">
      <c r="A1548">
        <v>418845</v>
      </c>
      <c r="B1548" t="s">
        <v>9352</v>
      </c>
      <c r="C1548" t="s">
        <v>9353</v>
      </c>
      <c r="D1548">
        <v>4</v>
      </c>
      <c r="E1548" t="s">
        <v>9354</v>
      </c>
      <c r="F1548" t="s">
        <v>2499</v>
      </c>
      <c r="G1548" t="s">
        <v>610</v>
      </c>
      <c r="H1548" t="s">
        <v>650</v>
      </c>
      <c r="I1548" t="e">
        <f>-stat- (-vastatin)</f>
        <v>#NAME?</v>
      </c>
      <c r="J1548">
        <v>2000</v>
      </c>
      <c r="K1548">
        <v>2003</v>
      </c>
      <c r="L1548" t="s">
        <v>9355</v>
      </c>
      <c r="M1548" t="s">
        <v>9356</v>
      </c>
      <c r="O1548" t="s">
        <v>32</v>
      </c>
      <c r="P1548" t="s">
        <v>31</v>
      </c>
      <c r="Q1548" t="s">
        <v>27</v>
      </c>
      <c r="R1548" t="s">
        <v>28</v>
      </c>
      <c r="S1548" t="s">
        <v>27</v>
      </c>
      <c r="T1548" t="s">
        <v>31</v>
      </c>
      <c r="U1548" t="s">
        <v>27</v>
      </c>
      <c r="V1548" t="s">
        <v>27</v>
      </c>
      <c r="W1548" t="s">
        <v>27</v>
      </c>
      <c r="X1548" t="s">
        <v>47</v>
      </c>
      <c r="Y1548" t="s">
        <v>9357</v>
      </c>
    </row>
    <row r="1549" spans="1:25" x14ac:dyDescent="0.25">
      <c r="A1549">
        <v>255510</v>
      </c>
      <c r="B1549" t="s">
        <v>9358</v>
      </c>
      <c r="C1549" t="s">
        <v>9359</v>
      </c>
      <c r="D1549">
        <v>4</v>
      </c>
      <c r="E1549" t="s">
        <v>9360</v>
      </c>
      <c r="F1549" t="s">
        <v>9361</v>
      </c>
      <c r="G1549" t="s">
        <v>85</v>
      </c>
      <c r="H1549" t="s">
        <v>86</v>
      </c>
      <c r="I1549" t="s">
        <v>85</v>
      </c>
      <c r="J1549">
        <v>1979</v>
      </c>
      <c r="K1549">
        <v>1988</v>
      </c>
      <c r="L1549" t="s">
        <v>9362</v>
      </c>
      <c r="M1549" t="s">
        <v>9363</v>
      </c>
      <c r="N1549" t="s">
        <v>84</v>
      </c>
      <c r="O1549" t="s">
        <v>26</v>
      </c>
      <c r="P1549" t="s">
        <v>27</v>
      </c>
      <c r="Q1549" t="s">
        <v>27</v>
      </c>
      <c r="R1549" t="s">
        <v>28</v>
      </c>
      <c r="S1549" t="s">
        <v>27</v>
      </c>
      <c r="T1549" t="s">
        <v>27</v>
      </c>
      <c r="U1549" t="s">
        <v>31</v>
      </c>
      <c r="V1549" t="s">
        <v>27</v>
      </c>
      <c r="W1549" t="s">
        <v>27</v>
      </c>
      <c r="X1549" t="s">
        <v>172</v>
      </c>
      <c r="Y1549" t="s">
        <v>9364</v>
      </c>
    </row>
    <row r="1550" spans="1:25" x14ac:dyDescent="0.25">
      <c r="A1550">
        <v>27611</v>
      </c>
      <c r="B1550" t="s">
        <v>9365</v>
      </c>
      <c r="C1550" t="s">
        <v>9366</v>
      </c>
      <c r="D1550">
        <v>4</v>
      </c>
      <c r="E1550" t="s">
        <v>9367</v>
      </c>
      <c r="F1550" t="s">
        <v>9368</v>
      </c>
      <c r="J1550">
        <v>1978</v>
      </c>
      <c r="K1550">
        <v>1985</v>
      </c>
      <c r="L1550" t="s">
        <v>9369</v>
      </c>
      <c r="M1550" t="s">
        <v>9370</v>
      </c>
      <c r="N1550" t="s">
        <v>9371</v>
      </c>
      <c r="O1550" t="s">
        <v>32</v>
      </c>
      <c r="P1550" t="s">
        <v>31</v>
      </c>
      <c r="Q1550" t="s">
        <v>27</v>
      </c>
      <c r="R1550" t="s">
        <v>35</v>
      </c>
      <c r="S1550" t="s">
        <v>27</v>
      </c>
      <c r="T1550" t="s">
        <v>31</v>
      </c>
      <c r="U1550" t="s">
        <v>31</v>
      </c>
      <c r="V1550" t="s">
        <v>27</v>
      </c>
      <c r="W1550" t="s">
        <v>31</v>
      </c>
      <c r="X1550" t="s">
        <v>47</v>
      </c>
      <c r="Y1550" t="s">
        <v>9372</v>
      </c>
    </row>
    <row r="1551" spans="1:25" x14ac:dyDescent="0.25">
      <c r="A1551">
        <v>675219</v>
      </c>
      <c r="B1551" t="s">
        <v>9373</v>
      </c>
      <c r="C1551" t="s">
        <v>9374</v>
      </c>
      <c r="D1551">
        <v>4</v>
      </c>
      <c r="F1551" t="s">
        <v>4422</v>
      </c>
      <c r="K1551">
        <v>1953</v>
      </c>
      <c r="L1551" t="s">
        <v>9375</v>
      </c>
      <c r="M1551" t="s">
        <v>9376</v>
      </c>
      <c r="O1551" t="s">
        <v>32</v>
      </c>
      <c r="P1551" t="s">
        <v>31</v>
      </c>
      <c r="Q1551" t="s">
        <v>27</v>
      </c>
      <c r="R1551" t="s">
        <v>28</v>
      </c>
      <c r="S1551" t="s">
        <v>27</v>
      </c>
      <c r="T1551" t="s">
        <v>31</v>
      </c>
      <c r="U1551" t="s">
        <v>27</v>
      </c>
      <c r="V1551" t="s">
        <v>27</v>
      </c>
      <c r="W1551" t="s">
        <v>27</v>
      </c>
      <c r="X1551" t="s">
        <v>47</v>
      </c>
      <c r="Y1551" t="s">
        <v>9377</v>
      </c>
    </row>
    <row r="1552" spans="1:25" x14ac:dyDescent="0.25">
      <c r="A1552">
        <v>28119</v>
      </c>
      <c r="B1552" t="s">
        <v>9378</v>
      </c>
      <c r="C1552" t="s">
        <v>9379</v>
      </c>
      <c r="D1552">
        <v>4</v>
      </c>
      <c r="E1552" t="s">
        <v>9380</v>
      </c>
      <c r="F1552" t="s">
        <v>9381</v>
      </c>
      <c r="J1552">
        <v>1977</v>
      </c>
      <c r="K1552">
        <v>1977</v>
      </c>
      <c r="L1552" t="s">
        <v>9382</v>
      </c>
      <c r="M1552" t="s">
        <v>9383</v>
      </c>
      <c r="N1552" t="s">
        <v>897</v>
      </c>
      <c r="O1552" t="s">
        <v>32</v>
      </c>
      <c r="P1552" t="s">
        <v>31</v>
      </c>
      <c r="Q1552" t="s">
        <v>27</v>
      </c>
      <c r="R1552" t="s">
        <v>35</v>
      </c>
      <c r="S1552" t="s">
        <v>27</v>
      </c>
      <c r="T1552" t="s">
        <v>31</v>
      </c>
      <c r="U1552" t="s">
        <v>27</v>
      </c>
      <c r="V1552" t="s">
        <v>27</v>
      </c>
      <c r="W1552" t="s">
        <v>27</v>
      </c>
      <c r="X1552" t="s">
        <v>47</v>
      </c>
      <c r="Y1552" t="s">
        <v>9384</v>
      </c>
    </row>
    <row r="1553" spans="1:25" x14ac:dyDescent="0.25">
      <c r="A1553">
        <v>420999</v>
      </c>
      <c r="B1553" t="s">
        <v>9385</v>
      </c>
      <c r="C1553" t="s">
        <v>9386</v>
      </c>
      <c r="D1553">
        <v>4</v>
      </c>
      <c r="F1553" t="s">
        <v>3331</v>
      </c>
      <c r="K1553">
        <v>1982</v>
      </c>
      <c r="L1553" t="s">
        <v>9387</v>
      </c>
      <c r="M1553" t="s">
        <v>9388</v>
      </c>
      <c r="N1553" t="s">
        <v>8385</v>
      </c>
      <c r="O1553" t="s">
        <v>32</v>
      </c>
      <c r="P1553" t="s">
        <v>27</v>
      </c>
      <c r="Q1553" t="s">
        <v>27</v>
      </c>
      <c r="R1553" t="s">
        <v>28</v>
      </c>
      <c r="S1553" t="s">
        <v>31</v>
      </c>
      <c r="T1553" t="s">
        <v>31</v>
      </c>
      <c r="U1553" t="s">
        <v>27</v>
      </c>
      <c r="V1553" t="s">
        <v>27</v>
      </c>
      <c r="W1553" t="s">
        <v>27</v>
      </c>
      <c r="X1553" t="s">
        <v>172</v>
      </c>
      <c r="Y1553" t="s">
        <v>9389</v>
      </c>
    </row>
    <row r="1554" spans="1:25" x14ac:dyDescent="0.25">
      <c r="A1554">
        <v>1994</v>
      </c>
      <c r="B1554" t="s">
        <v>9390</v>
      </c>
      <c r="C1554" t="s">
        <v>9391</v>
      </c>
      <c r="D1554">
        <v>4</v>
      </c>
      <c r="F1554" t="s">
        <v>9392</v>
      </c>
      <c r="K1554">
        <v>1956</v>
      </c>
      <c r="L1554" t="s">
        <v>9393</v>
      </c>
      <c r="M1554" t="s">
        <v>9394</v>
      </c>
      <c r="N1554" t="s">
        <v>344</v>
      </c>
      <c r="O1554" t="s">
        <v>32</v>
      </c>
      <c r="P1554" t="s">
        <v>31</v>
      </c>
      <c r="Q1554" t="s">
        <v>27</v>
      </c>
      <c r="R1554" t="s">
        <v>33</v>
      </c>
      <c r="S1554" t="s">
        <v>27</v>
      </c>
      <c r="T1554" t="s">
        <v>27</v>
      </c>
      <c r="U1554" t="s">
        <v>31</v>
      </c>
      <c r="V1554" t="s">
        <v>31</v>
      </c>
      <c r="W1554" t="s">
        <v>27</v>
      </c>
      <c r="X1554" t="s">
        <v>47</v>
      </c>
      <c r="Y1554" t="s">
        <v>9395</v>
      </c>
    </row>
    <row r="1555" spans="1:25" x14ac:dyDescent="0.25">
      <c r="A1555">
        <v>27385</v>
      </c>
      <c r="B1555" t="s">
        <v>9396</v>
      </c>
      <c r="C1555" t="s">
        <v>9397</v>
      </c>
      <c r="D1555">
        <v>4</v>
      </c>
      <c r="E1555" t="s">
        <v>9398</v>
      </c>
      <c r="F1555" t="s">
        <v>9399</v>
      </c>
      <c r="G1555" t="e">
        <f>-pramine</f>
        <v>#NAME?</v>
      </c>
      <c r="H1555" t="s">
        <v>893</v>
      </c>
      <c r="I1555" t="e">
        <f>-pramine</f>
        <v>#NAME?</v>
      </c>
      <c r="J1555">
        <v>1966</v>
      </c>
      <c r="K1555">
        <v>1979</v>
      </c>
      <c r="L1555" t="s">
        <v>9400</v>
      </c>
      <c r="M1555" t="s">
        <v>9401</v>
      </c>
      <c r="N1555" t="s">
        <v>78</v>
      </c>
      <c r="O1555" t="s">
        <v>32</v>
      </c>
      <c r="P1555" t="s">
        <v>31</v>
      </c>
      <c r="Q1555" t="s">
        <v>27</v>
      </c>
      <c r="R1555" t="s">
        <v>33</v>
      </c>
      <c r="S1555" t="s">
        <v>27</v>
      </c>
      <c r="T1555" t="s">
        <v>31</v>
      </c>
      <c r="U1555" t="s">
        <v>27</v>
      </c>
      <c r="V1555" t="s">
        <v>27</v>
      </c>
      <c r="W1555" t="s">
        <v>31</v>
      </c>
      <c r="X1555" t="s">
        <v>47</v>
      </c>
      <c r="Y1555" t="s">
        <v>9402</v>
      </c>
    </row>
    <row r="1556" spans="1:25" x14ac:dyDescent="0.25">
      <c r="A1556">
        <v>52874</v>
      </c>
      <c r="B1556" t="s">
        <v>9403</v>
      </c>
      <c r="C1556" t="s">
        <v>9404</v>
      </c>
      <c r="D1556">
        <v>4</v>
      </c>
      <c r="E1556" t="s">
        <v>9405</v>
      </c>
      <c r="F1556" t="s">
        <v>9406</v>
      </c>
      <c r="G1556" t="e">
        <f>-conazole</f>
        <v>#NAME?</v>
      </c>
      <c r="H1556" t="s">
        <v>205</v>
      </c>
      <c r="I1556" t="e">
        <f>-conazole</f>
        <v>#NAME?</v>
      </c>
      <c r="J1556">
        <v>1972</v>
      </c>
      <c r="K1556">
        <v>1982</v>
      </c>
      <c r="L1556" t="s">
        <v>9407</v>
      </c>
      <c r="M1556" t="s">
        <v>9408</v>
      </c>
      <c r="N1556" t="s">
        <v>64</v>
      </c>
      <c r="O1556" t="s">
        <v>32</v>
      </c>
      <c r="P1556" t="s">
        <v>31</v>
      </c>
      <c r="Q1556" t="s">
        <v>27</v>
      </c>
      <c r="R1556" t="s">
        <v>33</v>
      </c>
      <c r="S1556" t="s">
        <v>27</v>
      </c>
      <c r="T1556" t="s">
        <v>27</v>
      </c>
      <c r="U1556" t="s">
        <v>27</v>
      </c>
      <c r="V1556" t="s">
        <v>31</v>
      </c>
      <c r="W1556" t="s">
        <v>27</v>
      </c>
      <c r="X1556" t="s">
        <v>47</v>
      </c>
      <c r="Y1556" t="s">
        <v>9409</v>
      </c>
    </row>
    <row r="1557" spans="1:25" x14ac:dyDescent="0.25">
      <c r="A1557">
        <v>147956</v>
      </c>
      <c r="B1557" t="s">
        <v>9410</v>
      </c>
      <c r="C1557" t="s">
        <v>9411</v>
      </c>
      <c r="D1557">
        <v>4</v>
      </c>
      <c r="F1557" t="s">
        <v>5359</v>
      </c>
      <c r="G1557" t="e">
        <f>-caine</f>
        <v>#NAME?</v>
      </c>
      <c r="H1557" t="s">
        <v>79</v>
      </c>
      <c r="I1557" t="e">
        <f>-caine</f>
        <v>#NAME?</v>
      </c>
      <c r="K1557">
        <v>1982</v>
      </c>
      <c r="L1557" t="s">
        <v>9412</v>
      </c>
      <c r="M1557" t="s">
        <v>9413</v>
      </c>
      <c r="N1557" t="s">
        <v>400</v>
      </c>
      <c r="O1557" t="s">
        <v>32</v>
      </c>
      <c r="P1557" t="s">
        <v>31</v>
      </c>
      <c r="Q1557" t="s">
        <v>27</v>
      </c>
      <c r="R1557" t="s">
        <v>35</v>
      </c>
      <c r="S1557" t="s">
        <v>27</v>
      </c>
      <c r="T1557" t="s">
        <v>27</v>
      </c>
      <c r="U1557" t="s">
        <v>31</v>
      </c>
      <c r="V1557" t="s">
        <v>27</v>
      </c>
      <c r="W1557" t="s">
        <v>27</v>
      </c>
      <c r="X1557" t="s">
        <v>172</v>
      </c>
      <c r="Y1557" t="s">
        <v>9414</v>
      </c>
    </row>
    <row r="1558" spans="1:25" x14ac:dyDescent="0.25">
      <c r="A1558">
        <v>43086</v>
      </c>
      <c r="B1558" t="s">
        <v>9415</v>
      </c>
      <c r="C1558" t="s">
        <v>9416</v>
      </c>
      <c r="D1558">
        <v>4</v>
      </c>
      <c r="E1558" t="s">
        <v>9417</v>
      </c>
      <c r="F1558" t="s">
        <v>371</v>
      </c>
      <c r="G1558" t="s">
        <v>901</v>
      </c>
      <c r="H1558" t="s">
        <v>902</v>
      </c>
      <c r="I1558" t="s">
        <v>901</v>
      </c>
      <c r="J1558">
        <v>1963</v>
      </c>
      <c r="K1558">
        <v>1960</v>
      </c>
      <c r="L1558" t="s">
        <v>9418</v>
      </c>
      <c r="M1558" t="s">
        <v>9419</v>
      </c>
      <c r="N1558" t="s">
        <v>104</v>
      </c>
      <c r="O1558" t="s">
        <v>32</v>
      </c>
      <c r="P1558" t="s">
        <v>31</v>
      </c>
      <c r="Q1558" t="s">
        <v>27</v>
      </c>
      <c r="R1558" t="s">
        <v>35</v>
      </c>
      <c r="S1558" t="s">
        <v>27</v>
      </c>
      <c r="T1558" t="s">
        <v>31</v>
      </c>
      <c r="U1558" t="s">
        <v>27</v>
      </c>
      <c r="V1558" t="s">
        <v>27</v>
      </c>
      <c r="W1558" t="s">
        <v>27</v>
      </c>
      <c r="X1558" t="s">
        <v>172</v>
      </c>
      <c r="Y1558" t="s">
        <v>9420</v>
      </c>
    </row>
    <row r="1559" spans="1:25" x14ac:dyDescent="0.25">
      <c r="A1559">
        <v>353011</v>
      </c>
      <c r="B1559" t="s">
        <v>9421</v>
      </c>
      <c r="C1559" t="s">
        <v>9422</v>
      </c>
      <c r="D1559">
        <v>4</v>
      </c>
      <c r="E1559" t="s">
        <v>9423</v>
      </c>
      <c r="F1559" t="s">
        <v>9424</v>
      </c>
      <c r="G1559" t="e">
        <f>-pirox</f>
        <v>#NAME?</v>
      </c>
      <c r="H1559" t="s">
        <v>6182</v>
      </c>
      <c r="I1559" t="e">
        <f>-pirox</f>
        <v>#NAME?</v>
      </c>
      <c r="J1559">
        <v>1975</v>
      </c>
      <c r="K1559">
        <v>1982</v>
      </c>
      <c r="L1559" t="s">
        <v>9425</v>
      </c>
      <c r="M1559" t="s">
        <v>9426</v>
      </c>
      <c r="N1559" t="s">
        <v>64</v>
      </c>
      <c r="O1559" t="s">
        <v>32</v>
      </c>
      <c r="P1559" t="s">
        <v>31</v>
      </c>
      <c r="Q1559" t="s">
        <v>27</v>
      </c>
      <c r="R1559" t="s">
        <v>35</v>
      </c>
      <c r="S1559" t="s">
        <v>27</v>
      </c>
      <c r="T1559" t="s">
        <v>27</v>
      </c>
      <c r="U1559" t="s">
        <v>27</v>
      </c>
      <c r="V1559" t="s">
        <v>31</v>
      </c>
      <c r="W1559" t="s">
        <v>31</v>
      </c>
      <c r="X1559" t="s">
        <v>47</v>
      </c>
      <c r="Y1559" t="s">
        <v>9427</v>
      </c>
    </row>
    <row r="1560" spans="1:25" x14ac:dyDescent="0.25">
      <c r="A1560">
        <v>487777</v>
      </c>
      <c r="B1560" t="s">
        <v>9428</v>
      </c>
      <c r="C1560" t="s">
        <v>9429</v>
      </c>
      <c r="D1560">
        <v>4</v>
      </c>
      <c r="F1560" t="s">
        <v>237</v>
      </c>
      <c r="J1560">
        <v>1979</v>
      </c>
      <c r="K1560">
        <v>1973</v>
      </c>
      <c r="L1560" t="s">
        <v>5837</v>
      </c>
      <c r="M1560" t="s">
        <v>5838</v>
      </c>
      <c r="N1560" t="s">
        <v>2472</v>
      </c>
      <c r="O1560" t="s">
        <v>26</v>
      </c>
      <c r="P1560" t="s">
        <v>31</v>
      </c>
      <c r="Q1560" t="s">
        <v>27</v>
      </c>
      <c r="R1560" t="s">
        <v>28</v>
      </c>
      <c r="S1560" t="s">
        <v>31</v>
      </c>
      <c r="T1560" t="s">
        <v>27</v>
      </c>
      <c r="U1560" t="s">
        <v>31</v>
      </c>
      <c r="V1560" t="s">
        <v>27</v>
      </c>
      <c r="W1560" t="s">
        <v>27</v>
      </c>
      <c r="X1560" t="s">
        <v>172</v>
      </c>
      <c r="Y1560" t="s">
        <v>9430</v>
      </c>
    </row>
    <row r="1561" spans="1:25" x14ac:dyDescent="0.25">
      <c r="A1561">
        <v>22391</v>
      </c>
      <c r="B1561" t="s">
        <v>9431</v>
      </c>
      <c r="C1561" t="s">
        <v>9432</v>
      </c>
      <c r="D1561">
        <v>4</v>
      </c>
      <c r="E1561" t="s">
        <v>9433</v>
      </c>
      <c r="F1561" t="s">
        <v>197</v>
      </c>
      <c r="G1561" t="s">
        <v>59</v>
      </c>
      <c r="H1561" t="s">
        <v>60</v>
      </c>
      <c r="I1561" t="s">
        <v>59</v>
      </c>
      <c r="J1561">
        <v>1981</v>
      </c>
      <c r="K1561">
        <v>1988</v>
      </c>
      <c r="L1561" t="s">
        <v>9434</v>
      </c>
      <c r="M1561" t="s">
        <v>9435</v>
      </c>
      <c r="N1561" t="s">
        <v>771</v>
      </c>
      <c r="O1561" t="s">
        <v>26</v>
      </c>
      <c r="P1561" t="s">
        <v>31</v>
      </c>
      <c r="Q1561" t="s">
        <v>27</v>
      </c>
      <c r="R1561" t="s">
        <v>33</v>
      </c>
      <c r="S1561" t="s">
        <v>31</v>
      </c>
      <c r="T1561" t="s">
        <v>31</v>
      </c>
      <c r="U1561" t="s">
        <v>27</v>
      </c>
      <c r="V1561" t="s">
        <v>27</v>
      </c>
      <c r="W1561" t="s">
        <v>31</v>
      </c>
      <c r="X1561" t="s">
        <v>47</v>
      </c>
      <c r="Y1561" t="s">
        <v>9436</v>
      </c>
    </row>
    <row r="1562" spans="1:25" x14ac:dyDescent="0.25">
      <c r="A1562">
        <v>674458</v>
      </c>
      <c r="B1562" t="s">
        <v>9437</v>
      </c>
      <c r="C1562" t="s">
        <v>9438</v>
      </c>
      <c r="D1562">
        <v>4</v>
      </c>
      <c r="E1562" t="s">
        <v>9439</v>
      </c>
      <c r="F1562" t="s">
        <v>1617</v>
      </c>
      <c r="G1562" t="s">
        <v>48</v>
      </c>
      <c r="H1562" t="s">
        <v>49</v>
      </c>
      <c r="I1562" t="s">
        <v>48</v>
      </c>
      <c r="J1562">
        <v>1990</v>
      </c>
      <c r="K1562">
        <v>1996</v>
      </c>
      <c r="L1562" t="s">
        <v>9440</v>
      </c>
      <c r="M1562" t="s">
        <v>9441</v>
      </c>
      <c r="N1562" t="s">
        <v>53</v>
      </c>
      <c r="O1562" t="s">
        <v>37</v>
      </c>
      <c r="P1562" t="s">
        <v>27</v>
      </c>
      <c r="Q1562" t="s">
        <v>27</v>
      </c>
      <c r="R1562" t="s">
        <v>33</v>
      </c>
      <c r="S1562" t="s">
        <v>27</v>
      </c>
      <c r="T1562" t="s">
        <v>27</v>
      </c>
      <c r="U1562" t="s">
        <v>31</v>
      </c>
      <c r="V1562" t="s">
        <v>27</v>
      </c>
      <c r="W1562" t="s">
        <v>27</v>
      </c>
      <c r="X1562" t="s">
        <v>47</v>
      </c>
      <c r="Y1562" t="s">
        <v>9442</v>
      </c>
    </row>
    <row r="1563" spans="1:25" x14ac:dyDescent="0.25">
      <c r="A1563">
        <v>5975</v>
      </c>
      <c r="B1563" t="s">
        <v>9443</v>
      </c>
      <c r="C1563" t="s">
        <v>9444</v>
      </c>
      <c r="D1563">
        <v>4</v>
      </c>
      <c r="E1563" t="s">
        <v>9445</v>
      </c>
      <c r="F1563" t="s">
        <v>9446</v>
      </c>
      <c r="G1563" t="e">
        <f>-prazole</f>
        <v>#NAME?</v>
      </c>
      <c r="H1563" t="s">
        <v>63</v>
      </c>
      <c r="I1563" t="e">
        <f>-prazole</f>
        <v>#NAME?</v>
      </c>
      <c r="J1563">
        <v>1989</v>
      </c>
      <c r="K1563">
        <v>1995</v>
      </c>
      <c r="L1563" t="s">
        <v>9447</v>
      </c>
      <c r="M1563" t="s">
        <v>9448</v>
      </c>
      <c r="N1563" t="s">
        <v>771</v>
      </c>
      <c r="O1563" t="s">
        <v>32</v>
      </c>
      <c r="P1563" t="s">
        <v>31</v>
      </c>
      <c r="Q1563" t="s">
        <v>27</v>
      </c>
      <c r="R1563" t="s">
        <v>33</v>
      </c>
      <c r="S1563" t="s">
        <v>27</v>
      </c>
      <c r="T1563" t="s">
        <v>31</v>
      </c>
      <c r="U1563" t="s">
        <v>31</v>
      </c>
      <c r="V1563" t="s">
        <v>27</v>
      </c>
      <c r="W1563" t="s">
        <v>31</v>
      </c>
      <c r="X1563" t="s">
        <v>580</v>
      </c>
      <c r="Y1563" t="s">
        <v>9134</v>
      </c>
    </row>
    <row r="1564" spans="1:25" x14ac:dyDescent="0.25">
      <c r="A1564">
        <v>583522</v>
      </c>
      <c r="B1564" t="s">
        <v>9449</v>
      </c>
      <c r="C1564" t="s">
        <v>9450</v>
      </c>
      <c r="D1564">
        <v>4</v>
      </c>
      <c r="F1564" t="s">
        <v>9451</v>
      </c>
      <c r="G1564" t="e">
        <f>-thiazide</f>
        <v>#NAME?</v>
      </c>
      <c r="H1564" t="s">
        <v>120</v>
      </c>
      <c r="I1564" t="e">
        <f>-thiazide</f>
        <v>#NAME?</v>
      </c>
      <c r="K1564">
        <v>1959</v>
      </c>
      <c r="L1564" t="s">
        <v>9452</v>
      </c>
      <c r="M1564" t="s">
        <v>9453</v>
      </c>
      <c r="N1564" t="s">
        <v>150</v>
      </c>
      <c r="O1564" t="s">
        <v>32</v>
      </c>
      <c r="P1564" t="s">
        <v>31</v>
      </c>
      <c r="Q1564" t="s">
        <v>27</v>
      </c>
      <c r="R1564" t="s">
        <v>35</v>
      </c>
      <c r="S1564" t="s">
        <v>27</v>
      </c>
      <c r="T1564" t="s">
        <v>31</v>
      </c>
      <c r="U1564" t="s">
        <v>27</v>
      </c>
      <c r="V1564" t="s">
        <v>27</v>
      </c>
      <c r="W1564" t="s">
        <v>27</v>
      </c>
      <c r="X1564" t="s">
        <v>47</v>
      </c>
      <c r="Y1564" t="s">
        <v>9454</v>
      </c>
    </row>
    <row r="1565" spans="1:25" x14ac:dyDescent="0.25">
      <c r="A1565">
        <v>1430803</v>
      </c>
      <c r="B1565" t="s">
        <v>9455</v>
      </c>
      <c r="C1565" t="s">
        <v>9456</v>
      </c>
      <c r="D1565">
        <v>4</v>
      </c>
      <c r="F1565" t="s">
        <v>9457</v>
      </c>
      <c r="J1565">
        <v>1966</v>
      </c>
      <c r="K1565">
        <v>1986</v>
      </c>
      <c r="L1565" t="s">
        <v>9458</v>
      </c>
      <c r="M1565" t="s">
        <v>9459</v>
      </c>
      <c r="N1565" t="s">
        <v>713</v>
      </c>
      <c r="O1565" t="s">
        <v>26</v>
      </c>
      <c r="P1565" t="s">
        <v>31</v>
      </c>
      <c r="Q1565" t="s">
        <v>27</v>
      </c>
      <c r="R1565" t="s">
        <v>28</v>
      </c>
      <c r="S1565" t="s">
        <v>31</v>
      </c>
      <c r="T1565" t="s">
        <v>31</v>
      </c>
      <c r="U1565" t="s">
        <v>27</v>
      </c>
      <c r="V1565" t="s">
        <v>31</v>
      </c>
      <c r="W1565" t="s">
        <v>27</v>
      </c>
      <c r="X1565" t="s">
        <v>47</v>
      </c>
      <c r="Y1565" t="s">
        <v>9460</v>
      </c>
    </row>
    <row r="1566" spans="1:25" x14ac:dyDescent="0.25">
      <c r="A1566">
        <v>675366</v>
      </c>
      <c r="B1566" t="s">
        <v>9461</v>
      </c>
      <c r="C1566" t="s">
        <v>9462</v>
      </c>
      <c r="D1566">
        <v>4</v>
      </c>
      <c r="F1566" t="s">
        <v>266</v>
      </c>
      <c r="J1566">
        <v>1994</v>
      </c>
      <c r="K1566">
        <v>1996</v>
      </c>
      <c r="L1566" t="s">
        <v>9463</v>
      </c>
      <c r="M1566" t="s">
        <v>9464</v>
      </c>
      <c r="N1566" t="s">
        <v>118</v>
      </c>
      <c r="O1566" t="s">
        <v>37</v>
      </c>
      <c r="P1566" t="s">
        <v>27</v>
      </c>
      <c r="Q1566" t="s">
        <v>27</v>
      </c>
      <c r="R1566" t="s">
        <v>28</v>
      </c>
      <c r="S1566" t="s">
        <v>27</v>
      </c>
      <c r="T1566" t="s">
        <v>27</v>
      </c>
      <c r="U1566" t="s">
        <v>31</v>
      </c>
      <c r="V1566" t="s">
        <v>27</v>
      </c>
      <c r="W1566" t="s">
        <v>27</v>
      </c>
      <c r="X1566" t="s">
        <v>47</v>
      </c>
    </row>
    <row r="1567" spans="1:25" x14ac:dyDescent="0.25">
      <c r="A1567">
        <v>675410</v>
      </c>
      <c r="B1567" t="s">
        <v>9465</v>
      </c>
      <c r="C1567" t="s">
        <v>9466</v>
      </c>
      <c r="D1567">
        <v>4</v>
      </c>
      <c r="F1567" t="s">
        <v>9467</v>
      </c>
      <c r="K1567">
        <v>2005</v>
      </c>
      <c r="L1567" t="s">
        <v>9468</v>
      </c>
      <c r="M1567" t="s">
        <v>9469</v>
      </c>
      <c r="O1567" t="s">
        <v>37</v>
      </c>
      <c r="P1567" t="s">
        <v>27</v>
      </c>
      <c r="Q1567" t="s">
        <v>27</v>
      </c>
      <c r="R1567" t="s">
        <v>28</v>
      </c>
      <c r="S1567" t="s">
        <v>27</v>
      </c>
      <c r="T1567" t="s">
        <v>27</v>
      </c>
      <c r="U1567" t="s">
        <v>27</v>
      </c>
      <c r="V1567" t="s">
        <v>31</v>
      </c>
      <c r="W1567" t="s">
        <v>27</v>
      </c>
      <c r="X1567" t="s">
        <v>47</v>
      </c>
    </row>
    <row r="1568" spans="1:25" x14ac:dyDescent="0.25">
      <c r="A1568">
        <v>675594</v>
      </c>
      <c r="B1568" t="s">
        <v>9470</v>
      </c>
      <c r="C1568" t="s">
        <v>9471</v>
      </c>
      <c r="D1568">
        <v>4</v>
      </c>
      <c r="F1568" t="s">
        <v>1242</v>
      </c>
      <c r="K1568">
        <v>1979</v>
      </c>
      <c r="L1568" t="s">
        <v>9472</v>
      </c>
      <c r="M1568" t="s">
        <v>9473</v>
      </c>
      <c r="O1568" t="s">
        <v>37</v>
      </c>
      <c r="P1568" t="s">
        <v>27</v>
      </c>
      <c r="Q1568" t="s">
        <v>27</v>
      </c>
      <c r="R1568" t="s">
        <v>28</v>
      </c>
      <c r="S1568" t="s">
        <v>27</v>
      </c>
      <c r="T1568" t="s">
        <v>27</v>
      </c>
      <c r="U1568" t="s">
        <v>31</v>
      </c>
      <c r="V1568" t="s">
        <v>27</v>
      </c>
      <c r="W1568" t="s">
        <v>27</v>
      </c>
      <c r="X1568" t="s">
        <v>172</v>
      </c>
    </row>
    <row r="1569" spans="1:25" x14ac:dyDescent="0.25">
      <c r="A1569">
        <v>675779</v>
      </c>
      <c r="B1569" t="s">
        <v>9474</v>
      </c>
      <c r="C1569" t="s">
        <v>9475</v>
      </c>
      <c r="D1569">
        <v>4</v>
      </c>
      <c r="E1569" t="s">
        <v>9476</v>
      </c>
      <c r="F1569" t="s">
        <v>4667</v>
      </c>
      <c r="G1569" t="e">
        <f>-mab</f>
        <v>#NAME?</v>
      </c>
      <c r="H1569" t="s">
        <v>98</v>
      </c>
      <c r="I1569" t="e">
        <f>-mab</f>
        <v>#NAME?</v>
      </c>
      <c r="J1569">
        <v>2002</v>
      </c>
      <c r="K1569">
        <v>2007</v>
      </c>
      <c r="L1569" t="s">
        <v>9477</v>
      </c>
      <c r="M1569" t="s">
        <v>9478</v>
      </c>
      <c r="O1569" t="s">
        <v>99</v>
      </c>
      <c r="P1569" t="s">
        <v>27</v>
      </c>
      <c r="Q1569" t="s">
        <v>31</v>
      </c>
      <c r="R1569" t="s">
        <v>28</v>
      </c>
      <c r="S1569" t="s">
        <v>27</v>
      </c>
      <c r="T1569" t="s">
        <v>27</v>
      </c>
      <c r="U1569" t="s">
        <v>31</v>
      </c>
      <c r="V1569" t="s">
        <v>27</v>
      </c>
      <c r="W1569" t="s">
        <v>31</v>
      </c>
      <c r="X1569" t="s">
        <v>172</v>
      </c>
    </row>
    <row r="1570" spans="1:25" x14ac:dyDescent="0.25">
      <c r="A1570">
        <v>1124</v>
      </c>
      <c r="B1570" t="s">
        <v>9479</v>
      </c>
      <c r="C1570" t="s">
        <v>9480</v>
      </c>
      <c r="D1570">
        <v>4</v>
      </c>
      <c r="F1570" t="s">
        <v>296</v>
      </c>
      <c r="G1570" t="e">
        <f>-zolamide</f>
        <v>#NAME?</v>
      </c>
      <c r="H1570" t="s">
        <v>472</v>
      </c>
      <c r="I1570" t="e">
        <f>-zolamide</f>
        <v>#NAME?</v>
      </c>
      <c r="K1570">
        <v>1959</v>
      </c>
      <c r="L1570" t="s">
        <v>9481</v>
      </c>
      <c r="M1570" t="s">
        <v>9482</v>
      </c>
      <c r="N1570" t="s">
        <v>475</v>
      </c>
      <c r="O1570" t="s">
        <v>32</v>
      </c>
      <c r="P1570" t="s">
        <v>31</v>
      </c>
      <c r="Q1570" t="s">
        <v>27</v>
      </c>
      <c r="R1570" t="s">
        <v>35</v>
      </c>
      <c r="S1570" t="s">
        <v>27</v>
      </c>
      <c r="T1570" t="s">
        <v>31</v>
      </c>
      <c r="U1570" t="s">
        <v>27</v>
      </c>
      <c r="V1570" t="s">
        <v>27</v>
      </c>
      <c r="W1570" t="s">
        <v>27</v>
      </c>
      <c r="X1570" t="s">
        <v>47</v>
      </c>
      <c r="Y1570" t="s">
        <v>9483</v>
      </c>
    </row>
    <row r="1571" spans="1:25" x14ac:dyDescent="0.25">
      <c r="A1571">
        <v>564990</v>
      </c>
      <c r="B1571" t="s">
        <v>9484</v>
      </c>
      <c r="C1571" t="s">
        <v>9485</v>
      </c>
      <c r="D1571">
        <v>4</v>
      </c>
      <c r="E1571" t="s">
        <v>9486</v>
      </c>
      <c r="F1571" t="s">
        <v>371</v>
      </c>
      <c r="J1571">
        <v>2004</v>
      </c>
      <c r="K1571">
        <v>2005</v>
      </c>
      <c r="L1571" t="s">
        <v>9487</v>
      </c>
      <c r="M1571" t="s">
        <v>9488</v>
      </c>
      <c r="O1571" t="s">
        <v>32</v>
      </c>
      <c r="P1571" t="s">
        <v>31</v>
      </c>
      <c r="Q1571" t="s">
        <v>27</v>
      </c>
      <c r="R1571" t="s">
        <v>35</v>
      </c>
      <c r="S1571" t="s">
        <v>27</v>
      </c>
      <c r="T1571" t="s">
        <v>31</v>
      </c>
      <c r="U1571" t="s">
        <v>27</v>
      </c>
      <c r="V1571" t="s">
        <v>27</v>
      </c>
      <c r="W1571" t="s">
        <v>31</v>
      </c>
      <c r="X1571" t="s">
        <v>47</v>
      </c>
      <c r="Y1571" t="s">
        <v>9489</v>
      </c>
    </row>
    <row r="1572" spans="1:25" x14ac:dyDescent="0.25">
      <c r="A1572">
        <v>624185</v>
      </c>
      <c r="B1572" t="s">
        <v>9490</v>
      </c>
      <c r="C1572" t="s">
        <v>9491</v>
      </c>
      <c r="D1572">
        <v>4</v>
      </c>
      <c r="E1572" t="s">
        <v>9492</v>
      </c>
      <c r="F1572" t="s">
        <v>9493</v>
      </c>
      <c r="G1572" t="e">
        <f>-rubicin</f>
        <v>#NAME?</v>
      </c>
      <c r="H1572" t="s">
        <v>626</v>
      </c>
      <c r="I1572" t="e">
        <f>-rubicin</f>
        <v>#NAME?</v>
      </c>
      <c r="J1572">
        <v>1997</v>
      </c>
      <c r="K1572">
        <v>1998</v>
      </c>
      <c r="L1572" t="s">
        <v>9494</v>
      </c>
      <c r="M1572" t="s">
        <v>9495</v>
      </c>
      <c r="O1572" t="s">
        <v>26</v>
      </c>
      <c r="P1572" t="s">
        <v>27</v>
      </c>
      <c r="Q1572" t="s">
        <v>27</v>
      </c>
      <c r="R1572" t="s">
        <v>28</v>
      </c>
      <c r="S1572" t="s">
        <v>27</v>
      </c>
      <c r="T1572" t="s">
        <v>27</v>
      </c>
      <c r="U1572" t="s">
        <v>31</v>
      </c>
      <c r="V1572" t="s">
        <v>27</v>
      </c>
      <c r="W1572" t="s">
        <v>27</v>
      </c>
      <c r="X1572" t="s">
        <v>47</v>
      </c>
      <c r="Y1572" t="s">
        <v>9496</v>
      </c>
    </row>
    <row r="1573" spans="1:25" x14ac:dyDescent="0.25">
      <c r="A1573">
        <v>1038389</v>
      </c>
      <c r="B1573" t="s">
        <v>9497</v>
      </c>
      <c r="C1573" t="s">
        <v>9498</v>
      </c>
      <c r="D1573">
        <v>4</v>
      </c>
      <c r="E1573" t="s">
        <v>9499</v>
      </c>
      <c r="F1573" t="s">
        <v>371</v>
      </c>
      <c r="G1573" t="e">
        <f>-astine</f>
        <v>#NAME?</v>
      </c>
      <c r="H1573" t="s">
        <v>313</v>
      </c>
      <c r="I1573" t="e">
        <f>-astine</f>
        <v>#NAME?</v>
      </c>
      <c r="J1573">
        <v>1985</v>
      </c>
      <c r="K1573">
        <v>1993</v>
      </c>
      <c r="L1573" t="s">
        <v>9500</v>
      </c>
      <c r="M1573" t="s">
        <v>9501</v>
      </c>
      <c r="N1573" t="s">
        <v>355</v>
      </c>
      <c r="O1573" t="s">
        <v>32</v>
      </c>
      <c r="P1573" t="s">
        <v>31</v>
      </c>
      <c r="Q1573" t="s">
        <v>27</v>
      </c>
      <c r="R1573" t="s">
        <v>28</v>
      </c>
      <c r="S1573" t="s">
        <v>27</v>
      </c>
      <c r="T1573" t="s">
        <v>27</v>
      </c>
      <c r="U1573" t="s">
        <v>27</v>
      </c>
      <c r="V1573" t="s">
        <v>31</v>
      </c>
      <c r="W1573" t="s">
        <v>27</v>
      </c>
      <c r="X1573" t="s">
        <v>172</v>
      </c>
      <c r="Y1573" t="s">
        <v>9502</v>
      </c>
    </row>
    <row r="1574" spans="1:25" x14ac:dyDescent="0.25">
      <c r="A1574">
        <v>1153494</v>
      </c>
      <c r="B1574" t="s">
        <v>9503</v>
      </c>
      <c r="C1574" t="s">
        <v>9504</v>
      </c>
      <c r="D1574">
        <v>4</v>
      </c>
      <c r="F1574" t="s">
        <v>899</v>
      </c>
      <c r="G1574" t="e">
        <f>-mab</f>
        <v>#NAME?</v>
      </c>
      <c r="H1574" t="s">
        <v>98</v>
      </c>
      <c r="I1574" t="e">
        <f>-mab</f>
        <v>#NAME?</v>
      </c>
      <c r="J1574">
        <v>2003</v>
      </c>
      <c r="K1574">
        <v>2011</v>
      </c>
      <c r="L1574" t="s">
        <v>9505</v>
      </c>
      <c r="M1574" t="s">
        <v>9506</v>
      </c>
      <c r="O1574" t="s">
        <v>99</v>
      </c>
      <c r="P1574" t="s">
        <v>27</v>
      </c>
      <c r="Q1574" t="s">
        <v>27</v>
      </c>
      <c r="R1574" t="s">
        <v>28</v>
      </c>
      <c r="S1574" t="s">
        <v>27</v>
      </c>
      <c r="T1574" t="s">
        <v>27</v>
      </c>
      <c r="U1574" t="s">
        <v>31</v>
      </c>
      <c r="V1574" t="s">
        <v>27</v>
      </c>
      <c r="W1574" t="s">
        <v>27</v>
      </c>
      <c r="X1574" t="s">
        <v>47</v>
      </c>
    </row>
    <row r="1575" spans="1:25" x14ac:dyDescent="0.25">
      <c r="A1575">
        <v>675293</v>
      </c>
      <c r="B1575" t="s">
        <v>9507</v>
      </c>
      <c r="C1575" t="s">
        <v>9508</v>
      </c>
      <c r="D1575">
        <v>4</v>
      </c>
      <c r="E1575" t="s">
        <v>9509</v>
      </c>
      <c r="F1575" t="s">
        <v>371</v>
      </c>
      <c r="J1575">
        <v>1964</v>
      </c>
      <c r="K1575">
        <v>1982</v>
      </c>
      <c r="L1575" t="s">
        <v>9510</v>
      </c>
      <c r="M1575" t="s">
        <v>9511</v>
      </c>
      <c r="N1575" t="s">
        <v>1685</v>
      </c>
      <c r="O1575" t="s">
        <v>32</v>
      </c>
      <c r="P1575" t="s">
        <v>27</v>
      </c>
      <c r="Q1575" t="s">
        <v>27</v>
      </c>
      <c r="R1575" t="s">
        <v>33</v>
      </c>
      <c r="S1575" t="s">
        <v>27</v>
      </c>
      <c r="T1575" t="s">
        <v>31</v>
      </c>
      <c r="U1575" t="s">
        <v>27</v>
      </c>
      <c r="V1575" t="s">
        <v>27</v>
      </c>
      <c r="W1575" t="s">
        <v>27</v>
      </c>
      <c r="X1575" t="s">
        <v>172</v>
      </c>
      <c r="Y1575" t="s">
        <v>9512</v>
      </c>
    </row>
    <row r="1576" spans="1:25" x14ac:dyDescent="0.25">
      <c r="A1576">
        <v>20917</v>
      </c>
      <c r="B1576" t="s">
        <v>9513</v>
      </c>
      <c r="C1576" t="s">
        <v>9514</v>
      </c>
      <c r="D1576">
        <v>4</v>
      </c>
      <c r="F1576" t="s">
        <v>9515</v>
      </c>
      <c r="J1576">
        <v>1997</v>
      </c>
      <c r="K1576">
        <v>1999</v>
      </c>
      <c r="L1576" t="s">
        <v>9516</v>
      </c>
      <c r="M1576" t="s">
        <v>9517</v>
      </c>
      <c r="N1576" t="s">
        <v>167</v>
      </c>
      <c r="O1576" t="s">
        <v>32</v>
      </c>
      <c r="P1576" t="s">
        <v>31</v>
      </c>
      <c r="Q1576" t="s">
        <v>27</v>
      </c>
      <c r="R1576" t="s">
        <v>35</v>
      </c>
      <c r="S1576" t="s">
        <v>27</v>
      </c>
      <c r="T1576" t="s">
        <v>27</v>
      </c>
      <c r="U1576" t="s">
        <v>27</v>
      </c>
      <c r="V1576" t="s">
        <v>31</v>
      </c>
      <c r="W1576" t="s">
        <v>27</v>
      </c>
      <c r="X1576" t="s">
        <v>47</v>
      </c>
      <c r="Y1576" t="s">
        <v>9518</v>
      </c>
    </row>
    <row r="1577" spans="1:25" x14ac:dyDescent="0.25">
      <c r="A1577">
        <v>5080</v>
      </c>
      <c r="B1577" t="s">
        <v>9519</v>
      </c>
      <c r="C1577" t="s">
        <v>9520</v>
      </c>
      <c r="D1577">
        <v>4</v>
      </c>
      <c r="F1577" t="s">
        <v>9521</v>
      </c>
      <c r="G1577" t="e">
        <f>-ac</f>
        <v>#NAME?</v>
      </c>
      <c r="H1577" t="s">
        <v>238</v>
      </c>
      <c r="I1577" t="e">
        <f>-ac</f>
        <v>#NAME?</v>
      </c>
      <c r="J1577">
        <v>1984</v>
      </c>
      <c r="K1577">
        <v>1989</v>
      </c>
      <c r="L1577" t="s">
        <v>9522</v>
      </c>
      <c r="M1577" t="s">
        <v>9523</v>
      </c>
      <c r="N1577" t="s">
        <v>54</v>
      </c>
      <c r="O1577" t="s">
        <v>32</v>
      </c>
      <c r="P1577" t="s">
        <v>31</v>
      </c>
      <c r="Q1577" t="s">
        <v>27</v>
      </c>
      <c r="R1577" t="s">
        <v>33</v>
      </c>
      <c r="S1577" t="s">
        <v>27</v>
      </c>
      <c r="T1577" t="s">
        <v>31</v>
      </c>
      <c r="U1577" t="s">
        <v>31</v>
      </c>
      <c r="V1577" t="s">
        <v>31</v>
      </c>
      <c r="W1577" t="s">
        <v>31</v>
      </c>
      <c r="X1577" t="s">
        <v>47</v>
      </c>
      <c r="Y1577" t="s">
        <v>9524</v>
      </c>
    </row>
    <row r="1578" spans="1:25" x14ac:dyDescent="0.25">
      <c r="A1578">
        <v>1038384</v>
      </c>
      <c r="B1578" t="s">
        <v>9525</v>
      </c>
      <c r="C1578" t="s">
        <v>9526</v>
      </c>
      <c r="D1578">
        <v>4</v>
      </c>
      <c r="E1578" t="s">
        <v>9527</v>
      </c>
      <c r="F1578" t="s">
        <v>9528</v>
      </c>
      <c r="G1578" t="s">
        <v>1212</v>
      </c>
      <c r="H1578" t="s">
        <v>1213</v>
      </c>
      <c r="I1578" t="s">
        <v>1212</v>
      </c>
      <c r="J1578">
        <v>1977</v>
      </c>
      <c r="K1578">
        <v>1986</v>
      </c>
      <c r="L1578" t="s">
        <v>9529</v>
      </c>
      <c r="M1578" t="s">
        <v>9530</v>
      </c>
      <c r="N1578" t="s">
        <v>344</v>
      </c>
      <c r="O1578" t="s">
        <v>32</v>
      </c>
      <c r="P1578" t="s">
        <v>31</v>
      </c>
      <c r="Q1578" t="s">
        <v>27</v>
      </c>
      <c r="R1578" t="s">
        <v>33</v>
      </c>
      <c r="S1578" t="s">
        <v>27</v>
      </c>
      <c r="T1578" t="s">
        <v>27</v>
      </c>
      <c r="U1578" t="s">
        <v>27</v>
      </c>
      <c r="V1578" t="s">
        <v>31</v>
      </c>
      <c r="W1578" t="s">
        <v>31</v>
      </c>
      <c r="X1578" t="s">
        <v>47</v>
      </c>
      <c r="Y1578" t="s">
        <v>9531</v>
      </c>
    </row>
    <row r="1579" spans="1:25" x14ac:dyDescent="0.25">
      <c r="A1579">
        <v>466768</v>
      </c>
      <c r="B1579" t="s">
        <v>9532</v>
      </c>
      <c r="C1579" t="s">
        <v>9533</v>
      </c>
      <c r="D1579">
        <v>4</v>
      </c>
      <c r="F1579" t="s">
        <v>1195</v>
      </c>
      <c r="G1579" t="s">
        <v>994</v>
      </c>
      <c r="H1579" t="s">
        <v>995</v>
      </c>
      <c r="I1579" t="s">
        <v>994</v>
      </c>
      <c r="J1579">
        <v>1992</v>
      </c>
      <c r="K1579">
        <v>2004</v>
      </c>
      <c r="L1579" t="s">
        <v>9534</v>
      </c>
      <c r="M1579" t="s">
        <v>9535</v>
      </c>
      <c r="N1579" t="s">
        <v>84</v>
      </c>
      <c r="O1579" t="s">
        <v>26</v>
      </c>
      <c r="P1579" t="s">
        <v>27</v>
      </c>
      <c r="Q1579" t="s">
        <v>27</v>
      </c>
      <c r="R1579" t="s">
        <v>28</v>
      </c>
      <c r="S1579" t="s">
        <v>27</v>
      </c>
      <c r="T1579" t="s">
        <v>31</v>
      </c>
      <c r="U1579" t="s">
        <v>27</v>
      </c>
      <c r="V1579" t="s">
        <v>27</v>
      </c>
      <c r="W1579" t="s">
        <v>27</v>
      </c>
      <c r="X1579" t="s">
        <v>47</v>
      </c>
      <c r="Y1579" t="s">
        <v>9536</v>
      </c>
    </row>
    <row r="1580" spans="1:25" x14ac:dyDescent="0.25">
      <c r="A1580">
        <v>675490</v>
      </c>
      <c r="B1580" t="s">
        <v>9537</v>
      </c>
      <c r="C1580" t="s">
        <v>9538</v>
      </c>
      <c r="D1580">
        <v>4</v>
      </c>
      <c r="F1580" t="s">
        <v>9539</v>
      </c>
      <c r="K1580">
        <v>1973</v>
      </c>
      <c r="O1580" t="s">
        <v>37</v>
      </c>
      <c r="P1580" t="s">
        <v>27</v>
      </c>
      <c r="Q1580" t="s">
        <v>27</v>
      </c>
      <c r="R1580" t="s">
        <v>28</v>
      </c>
      <c r="S1580" t="s">
        <v>27</v>
      </c>
      <c r="T1580" t="s">
        <v>31</v>
      </c>
      <c r="U1580" t="s">
        <v>27</v>
      </c>
      <c r="V1580" t="s">
        <v>27</v>
      </c>
      <c r="W1580" t="s">
        <v>27</v>
      </c>
      <c r="X1580" t="s">
        <v>47</v>
      </c>
    </row>
    <row r="1581" spans="1:25" x14ac:dyDescent="0.25">
      <c r="A1581">
        <v>674479</v>
      </c>
      <c r="B1581" t="s">
        <v>9540</v>
      </c>
      <c r="C1581" t="s">
        <v>9541</v>
      </c>
      <c r="D1581">
        <v>4</v>
      </c>
      <c r="F1581" t="s">
        <v>9542</v>
      </c>
      <c r="K1581">
        <v>1986</v>
      </c>
      <c r="N1581" t="s">
        <v>5229</v>
      </c>
      <c r="O1581" t="s">
        <v>36</v>
      </c>
      <c r="P1581" t="s">
        <v>27</v>
      </c>
      <c r="Q1581" t="s">
        <v>27</v>
      </c>
      <c r="R1581" t="s">
        <v>37</v>
      </c>
      <c r="S1581" t="s">
        <v>27</v>
      </c>
      <c r="T1581" t="s">
        <v>27</v>
      </c>
      <c r="U1581" t="s">
        <v>31</v>
      </c>
      <c r="V1581" t="s">
        <v>27</v>
      </c>
      <c r="W1581" t="s">
        <v>27</v>
      </c>
      <c r="X1581" t="s">
        <v>47</v>
      </c>
    </row>
    <row r="1582" spans="1:25" x14ac:dyDescent="0.25">
      <c r="A1582">
        <v>91369</v>
      </c>
      <c r="B1582" t="s">
        <v>9543</v>
      </c>
      <c r="C1582" t="s">
        <v>9544</v>
      </c>
      <c r="D1582">
        <v>4</v>
      </c>
      <c r="F1582" t="s">
        <v>1590</v>
      </c>
      <c r="G1582" t="s">
        <v>48</v>
      </c>
      <c r="H1582" t="s">
        <v>49</v>
      </c>
      <c r="I1582" t="s">
        <v>48</v>
      </c>
      <c r="L1582" t="s">
        <v>9545</v>
      </c>
      <c r="M1582" t="s">
        <v>9546</v>
      </c>
      <c r="N1582" t="s">
        <v>53</v>
      </c>
      <c r="O1582" t="s">
        <v>32</v>
      </c>
      <c r="P1582" t="s">
        <v>27</v>
      </c>
      <c r="Q1582" t="s">
        <v>27</v>
      </c>
      <c r="R1582" t="s">
        <v>33</v>
      </c>
      <c r="S1582" t="s">
        <v>27</v>
      </c>
      <c r="T1582" t="s">
        <v>27</v>
      </c>
      <c r="U1582" t="s">
        <v>31</v>
      </c>
      <c r="V1582" t="s">
        <v>27</v>
      </c>
      <c r="W1582" t="s">
        <v>27</v>
      </c>
      <c r="X1582" t="s">
        <v>172</v>
      </c>
      <c r="Y1582" t="s">
        <v>9547</v>
      </c>
    </row>
    <row r="1583" spans="1:25" x14ac:dyDescent="0.25">
      <c r="A1583">
        <v>2525</v>
      </c>
      <c r="B1583" t="s">
        <v>9548</v>
      </c>
      <c r="C1583" t="s">
        <v>9549</v>
      </c>
      <c r="D1583">
        <v>4</v>
      </c>
      <c r="F1583" t="s">
        <v>9550</v>
      </c>
      <c r="G1583" t="s">
        <v>624</v>
      </c>
      <c r="H1583" t="s">
        <v>625</v>
      </c>
      <c r="I1583" t="s">
        <v>624</v>
      </c>
      <c r="K1583">
        <v>1945</v>
      </c>
      <c r="L1583" t="s">
        <v>9551</v>
      </c>
      <c r="M1583" t="s">
        <v>9552</v>
      </c>
      <c r="N1583" t="s">
        <v>84</v>
      </c>
      <c r="O1583" t="s">
        <v>32</v>
      </c>
      <c r="P1583" t="s">
        <v>31</v>
      </c>
      <c r="Q1583" t="s">
        <v>27</v>
      </c>
      <c r="R1583" t="s">
        <v>35</v>
      </c>
      <c r="S1583" t="s">
        <v>27</v>
      </c>
      <c r="T1583" t="s">
        <v>27</v>
      </c>
      <c r="U1583" t="s">
        <v>27</v>
      </c>
      <c r="V1583" t="s">
        <v>31</v>
      </c>
      <c r="W1583" t="s">
        <v>27</v>
      </c>
      <c r="X1583" t="s">
        <v>47</v>
      </c>
      <c r="Y1583" t="s">
        <v>9553</v>
      </c>
    </row>
    <row r="1584" spans="1:25" x14ac:dyDescent="0.25">
      <c r="A1584">
        <v>139225</v>
      </c>
      <c r="B1584" t="s">
        <v>9554</v>
      </c>
      <c r="C1584" t="s">
        <v>9555</v>
      </c>
      <c r="D1584">
        <v>4</v>
      </c>
      <c r="E1584" t="s">
        <v>9556</v>
      </c>
      <c r="F1584" t="s">
        <v>197</v>
      </c>
      <c r="J1584">
        <v>1973</v>
      </c>
      <c r="K1584">
        <v>1992</v>
      </c>
      <c r="L1584" t="s">
        <v>9557</v>
      </c>
      <c r="M1584" t="s">
        <v>9558</v>
      </c>
      <c r="N1584" t="s">
        <v>241</v>
      </c>
      <c r="O1584" t="s">
        <v>32</v>
      </c>
      <c r="P1584" t="s">
        <v>31</v>
      </c>
      <c r="Q1584" t="s">
        <v>27</v>
      </c>
      <c r="R1584" t="s">
        <v>35</v>
      </c>
      <c r="S1584" t="s">
        <v>27</v>
      </c>
      <c r="T1584" t="s">
        <v>31</v>
      </c>
      <c r="U1584" t="s">
        <v>27</v>
      </c>
      <c r="V1584" t="s">
        <v>27</v>
      </c>
      <c r="W1584" t="s">
        <v>31</v>
      </c>
      <c r="X1584" t="s">
        <v>47</v>
      </c>
      <c r="Y1584" t="s">
        <v>9559</v>
      </c>
    </row>
    <row r="1585" spans="1:25" x14ac:dyDescent="0.25">
      <c r="A1585">
        <v>1369</v>
      </c>
      <c r="B1585" t="s">
        <v>9560</v>
      </c>
      <c r="C1585" t="s">
        <v>9561</v>
      </c>
      <c r="D1585">
        <v>4</v>
      </c>
      <c r="E1585" t="s">
        <v>9562</v>
      </c>
      <c r="F1585" t="s">
        <v>2551</v>
      </c>
      <c r="G1585" t="s">
        <v>717</v>
      </c>
      <c r="H1585" t="s">
        <v>376</v>
      </c>
      <c r="I1585" t="s">
        <v>717</v>
      </c>
      <c r="J1585">
        <v>1987</v>
      </c>
      <c r="K1585">
        <v>1990</v>
      </c>
      <c r="L1585" t="s">
        <v>9563</v>
      </c>
      <c r="M1585" t="s">
        <v>9564</v>
      </c>
      <c r="N1585" t="s">
        <v>1198</v>
      </c>
      <c r="O1585" t="s">
        <v>32</v>
      </c>
      <c r="P1585" t="s">
        <v>31</v>
      </c>
      <c r="Q1585" t="s">
        <v>27</v>
      </c>
      <c r="R1585" t="s">
        <v>35</v>
      </c>
      <c r="S1585" t="s">
        <v>31</v>
      </c>
      <c r="T1585" t="s">
        <v>31</v>
      </c>
      <c r="U1585" t="s">
        <v>27</v>
      </c>
      <c r="V1585" t="s">
        <v>27</v>
      </c>
      <c r="W1585" t="s">
        <v>27</v>
      </c>
      <c r="X1585" t="s">
        <v>47</v>
      </c>
      <c r="Y1585" t="s">
        <v>9565</v>
      </c>
    </row>
    <row r="1586" spans="1:25" x14ac:dyDescent="0.25">
      <c r="A1586">
        <v>682597</v>
      </c>
      <c r="B1586" t="s">
        <v>9566</v>
      </c>
      <c r="C1586" t="s">
        <v>9567</v>
      </c>
      <c r="D1586">
        <v>4</v>
      </c>
      <c r="F1586" t="s">
        <v>9568</v>
      </c>
      <c r="K1586">
        <v>1982</v>
      </c>
      <c r="N1586" t="s">
        <v>1685</v>
      </c>
      <c r="O1586" t="s">
        <v>26</v>
      </c>
      <c r="P1586" t="s">
        <v>27</v>
      </c>
      <c r="Q1586" t="s">
        <v>27</v>
      </c>
      <c r="R1586" t="s">
        <v>37</v>
      </c>
      <c r="S1586" t="s">
        <v>27</v>
      </c>
      <c r="T1586" t="s">
        <v>31</v>
      </c>
      <c r="U1586" t="s">
        <v>27</v>
      </c>
      <c r="V1586" t="s">
        <v>27</v>
      </c>
      <c r="W1586" t="s">
        <v>27</v>
      </c>
      <c r="X1586" t="s">
        <v>172</v>
      </c>
      <c r="Y1586" t="s">
        <v>9569</v>
      </c>
    </row>
    <row r="1587" spans="1:25" x14ac:dyDescent="0.25">
      <c r="A1587">
        <v>252768</v>
      </c>
      <c r="B1587" t="s">
        <v>9570</v>
      </c>
      <c r="C1587" t="s">
        <v>9571</v>
      </c>
      <c r="D1587">
        <v>4</v>
      </c>
      <c r="E1587" t="s">
        <v>9572</v>
      </c>
      <c r="F1587" t="s">
        <v>371</v>
      </c>
      <c r="J1587">
        <v>2008</v>
      </c>
      <c r="K1587">
        <v>2009</v>
      </c>
      <c r="O1587" t="s">
        <v>32</v>
      </c>
      <c r="P1587" t="s">
        <v>27</v>
      </c>
      <c r="Q1587" t="s">
        <v>27</v>
      </c>
      <c r="R1587" t="s">
        <v>33</v>
      </c>
      <c r="S1587" t="s">
        <v>27</v>
      </c>
      <c r="T1587" t="s">
        <v>31</v>
      </c>
      <c r="U1587" t="s">
        <v>27</v>
      </c>
      <c r="V1587" t="s">
        <v>27</v>
      </c>
      <c r="W1587" t="s">
        <v>27</v>
      </c>
      <c r="X1587" t="s">
        <v>47</v>
      </c>
      <c r="Y1587" t="s">
        <v>9573</v>
      </c>
    </row>
    <row r="1588" spans="1:25" x14ac:dyDescent="0.25">
      <c r="A1588">
        <v>364520</v>
      </c>
      <c r="B1588" t="s">
        <v>9574</v>
      </c>
      <c r="C1588" t="s">
        <v>9575</v>
      </c>
      <c r="D1588">
        <v>4</v>
      </c>
      <c r="F1588" t="s">
        <v>9576</v>
      </c>
      <c r="G1588" t="s">
        <v>1907</v>
      </c>
      <c r="H1588" t="s">
        <v>1908</v>
      </c>
      <c r="I1588" t="s">
        <v>1907</v>
      </c>
      <c r="K1588">
        <v>1972</v>
      </c>
      <c r="L1588" t="s">
        <v>6068</v>
      </c>
      <c r="M1588" t="s">
        <v>6069</v>
      </c>
      <c r="N1588" t="s">
        <v>924</v>
      </c>
      <c r="O1588" t="s">
        <v>26</v>
      </c>
      <c r="P1588" t="s">
        <v>31</v>
      </c>
      <c r="Q1588" t="s">
        <v>27</v>
      </c>
      <c r="R1588" t="s">
        <v>28</v>
      </c>
      <c r="S1588" t="s">
        <v>27</v>
      </c>
      <c r="T1588" t="s">
        <v>27</v>
      </c>
      <c r="U1588" t="s">
        <v>31</v>
      </c>
      <c r="V1588" t="s">
        <v>31</v>
      </c>
      <c r="W1588" t="s">
        <v>31</v>
      </c>
      <c r="X1588" t="s">
        <v>47</v>
      </c>
      <c r="Y1588" t="s">
        <v>9577</v>
      </c>
    </row>
    <row r="1589" spans="1:25" x14ac:dyDescent="0.25">
      <c r="A1589">
        <v>1073717</v>
      </c>
      <c r="B1589" t="s">
        <v>9578</v>
      </c>
      <c r="C1589" t="s">
        <v>9579</v>
      </c>
      <c r="D1589">
        <v>4</v>
      </c>
      <c r="E1589" t="s">
        <v>9580</v>
      </c>
      <c r="F1589" t="s">
        <v>382</v>
      </c>
      <c r="G1589" t="e">
        <f>-bulin</f>
        <v>#NAME?</v>
      </c>
      <c r="H1589" t="s">
        <v>9581</v>
      </c>
      <c r="I1589" t="e">
        <f>-bulin</f>
        <v>#NAME?</v>
      </c>
      <c r="J1589">
        <v>2006</v>
      </c>
      <c r="K1589">
        <v>2010</v>
      </c>
      <c r="L1589" t="s">
        <v>9582</v>
      </c>
      <c r="M1589" t="s">
        <v>9583</v>
      </c>
      <c r="O1589" t="s">
        <v>26</v>
      </c>
      <c r="P1589" t="s">
        <v>27</v>
      </c>
      <c r="Q1589" t="s">
        <v>27</v>
      </c>
      <c r="R1589" t="s">
        <v>28</v>
      </c>
      <c r="S1589" t="s">
        <v>27</v>
      </c>
      <c r="T1589" t="s">
        <v>27</v>
      </c>
      <c r="U1589" t="s">
        <v>31</v>
      </c>
      <c r="V1589" t="s">
        <v>27</v>
      </c>
      <c r="W1589" t="s">
        <v>27</v>
      </c>
      <c r="X1589" t="s">
        <v>47</v>
      </c>
      <c r="Y1589" t="s">
        <v>9584</v>
      </c>
    </row>
    <row r="1590" spans="1:25" x14ac:dyDescent="0.25">
      <c r="A1590">
        <v>189099</v>
      </c>
      <c r="B1590" t="s">
        <v>9585</v>
      </c>
      <c r="C1590" t="s">
        <v>9586</v>
      </c>
      <c r="D1590">
        <v>4</v>
      </c>
      <c r="E1590" t="s">
        <v>9587</v>
      </c>
      <c r="F1590" t="s">
        <v>500</v>
      </c>
      <c r="G1590" t="e">
        <f>-mycin</f>
        <v>#NAME?</v>
      </c>
      <c r="H1590" t="s">
        <v>25</v>
      </c>
      <c r="I1590" t="e">
        <f>-mycin</f>
        <v>#NAME?</v>
      </c>
      <c r="J1590">
        <v>1962</v>
      </c>
      <c r="K1590">
        <v>1971</v>
      </c>
      <c r="L1590" t="s">
        <v>9588</v>
      </c>
      <c r="M1590" t="s">
        <v>9589</v>
      </c>
      <c r="N1590" t="s">
        <v>84</v>
      </c>
      <c r="O1590" t="s">
        <v>26</v>
      </c>
      <c r="P1590" t="s">
        <v>31</v>
      </c>
      <c r="Q1590" t="s">
        <v>27</v>
      </c>
      <c r="R1590" t="s">
        <v>28</v>
      </c>
      <c r="S1590" t="s">
        <v>27</v>
      </c>
      <c r="T1590" t="s">
        <v>27</v>
      </c>
      <c r="U1590" t="s">
        <v>31</v>
      </c>
      <c r="V1590" t="s">
        <v>27</v>
      </c>
      <c r="W1590" t="s">
        <v>27</v>
      </c>
      <c r="X1590" t="s">
        <v>172</v>
      </c>
      <c r="Y1590" t="s">
        <v>9590</v>
      </c>
    </row>
    <row r="1591" spans="1:25" x14ac:dyDescent="0.25">
      <c r="A1591">
        <v>2431</v>
      </c>
      <c r="B1591" t="s">
        <v>9591</v>
      </c>
      <c r="C1591" t="s">
        <v>9592</v>
      </c>
      <c r="D1591">
        <v>4</v>
      </c>
      <c r="E1591" t="s">
        <v>9593</v>
      </c>
      <c r="F1591" t="s">
        <v>9594</v>
      </c>
      <c r="J1591">
        <v>1963</v>
      </c>
      <c r="K1591">
        <v>1960</v>
      </c>
      <c r="L1591" t="s">
        <v>9595</v>
      </c>
      <c r="M1591" t="s">
        <v>9596</v>
      </c>
      <c r="N1591" t="s">
        <v>2756</v>
      </c>
      <c r="O1591" t="s">
        <v>32</v>
      </c>
      <c r="P1591" t="s">
        <v>31</v>
      </c>
      <c r="Q1591" t="s">
        <v>27</v>
      </c>
      <c r="R1591" t="s">
        <v>35</v>
      </c>
      <c r="S1591" t="s">
        <v>27</v>
      </c>
      <c r="T1591" t="s">
        <v>31</v>
      </c>
      <c r="U1591" t="s">
        <v>31</v>
      </c>
      <c r="V1591" t="s">
        <v>27</v>
      </c>
      <c r="W1591" t="s">
        <v>27</v>
      </c>
      <c r="X1591" t="s">
        <v>47</v>
      </c>
      <c r="Y1591" t="s">
        <v>9597</v>
      </c>
    </row>
    <row r="1592" spans="1:25" x14ac:dyDescent="0.25">
      <c r="A1592">
        <v>94790</v>
      </c>
      <c r="B1592" t="s">
        <v>9598</v>
      </c>
      <c r="C1592" t="s">
        <v>9599</v>
      </c>
      <c r="D1592">
        <v>4</v>
      </c>
      <c r="F1592" t="s">
        <v>1590</v>
      </c>
      <c r="K1592">
        <v>1972</v>
      </c>
      <c r="L1592" t="s">
        <v>9600</v>
      </c>
      <c r="M1592" t="s">
        <v>9601</v>
      </c>
      <c r="N1592" t="s">
        <v>728</v>
      </c>
      <c r="O1592" t="s">
        <v>32</v>
      </c>
      <c r="P1592" t="s">
        <v>31</v>
      </c>
      <c r="Q1592" t="s">
        <v>27</v>
      </c>
      <c r="R1592" t="s">
        <v>35</v>
      </c>
      <c r="S1592" t="s">
        <v>27</v>
      </c>
      <c r="T1592" t="s">
        <v>27</v>
      </c>
      <c r="U1592" t="s">
        <v>31</v>
      </c>
      <c r="V1592" t="s">
        <v>27</v>
      </c>
      <c r="W1592" t="s">
        <v>27</v>
      </c>
      <c r="X1592" t="s">
        <v>47</v>
      </c>
      <c r="Y1592" t="s">
        <v>9602</v>
      </c>
    </row>
    <row r="1593" spans="1:25" x14ac:dyDescent="0.25">
      <c r="A1593">
        <v>11968</v>
      </c>
      <c r="B1593" t="s">
        <v>9603</v>
      </c>
      <c r="C1593" t="s">
        <v>9604</v>
      </c>
      <c r="D1593">
        <v>4</v>
      </c>
      <c r="E1593" t="s">
        <v>9605</v>
      </c>
      <c r="F1593" t="s">
        <v>9606</v>
      </c>
      <c r="G1593" t="e">
        <f>-icam</f>
        <v>#NAME?</v>
      </c>
      <c r="H1593" t="s">
        <v>424</v>
      </c>
      <c r="I1593" t="e">
        <f>-icam</f>
        <v>#NAME?</v>
      </c>
      <c r="J1593">
        <v>1974</v>
      </c>
      <c r="K1593">
        <v>1982</v>
      </c>
      <c r="L1593" t="s">
        <v>9607</v>
      </c>
      <c r="M1593" t="s">
        <v>9608</v>
      </c>
      <c r="N1593" t="s">
        <v>9609</v>
      </c>
      <c r="O1593" t="s">
        <v>32</v>
      </c>
      <c r="P1593" t="s">
        <v>31</v>
      </c>
      <c r="Q1593" t="s">
        <v>27</v>
      </c>
      <c r="R1593" t="s">
        <v>35</v>
      </c>
      <c r="S1593" t="s">
        <v>27</v>
      </c>
      <c r="T1593" t="s">
        <v>31</v>
      </c>
      <c r="U1593" t="s">
        <v>27</v>
      </c>
      <c r="V1593" t="s">
        <v>27</v>
      </c>
      <c r="W1593" t="s">
        <v>31</v>
      </c>
      <c r="X1593" t="s">
        <v>47</v>
      </c>
      <c r="Y1593" t="s">
        <v>9610</v>
      </c>
    </row>
    <row r="1594" spans="1:25" x14ac:dyDescent="0.25">
      <c r="A1594">
        <v>374719</v>
      </c>
      <c r="B1594" t="s">
        <v>9611</v>
      </c>
      <c r="C1594" t="s">
        <v>9612</v>
      </c>
      <c r="D1594">
        <v>4</v>
      </c>
      <c r="F1594" t="s">
        <v>9613</v>
      </c>
      <c r="G1594" t="s">
        <v>540</v>
      </c>
      <c r="H1594" t="s">
        <v>9614</v>
      </c>
      <c r="I1594" t="e">
        <f>-vir- (-virenz)</f>
        <v>#NAME?</v>
      </c>
      <c r="K1594">
        <v>1998</v>
      </c>
      <c r="L1594" t="s">
        <v>9615</v>
      </c>
      <c r="M1594" t="s">
        <v>9616</v>
      </c>
      <c r="O1594" t="s">
        <v>32</v>
      </c>
      <c r="P1594" t="s">
        <v>31</v>
      </c>
      <c r="Q1594" t="s">
        <v>27</v>
      </c>
      <c r="R1594" t="s">
        <v>28</v>
      </c>
      <c r="S1594" t="s">
        <v>27</v>
      </c>
      <c r="T1594" t="s">
        <v>31</v>
      </c>
      <c r="U1594" t="s">
        <v>27</v>
      </c>
      <c r="V1594" t="s">
        <v>27</v>
      </c>
      <c r="W1594" t="s">
        <v>27</v>
      </c>
      <c r="X1594" t="s">
        <v>47</v>
      </c>
      <c r="Y1594" t="s">
        <v>9617</v>
      </c>
    </row>
    <row r="1595" spans="1:25" x14ac:dyDescent="0.25">
      <c r="A1595">
        <v>674381</v>
      </c>
      <c r="B1595" t="s">
        <v>9618</v>
      </c>
      <c r="C1595" t="s">
        <v>9619</v>
      </c>
      <c r="D1595">
        <v>4</v>
      </c>
      <c r="E1595" t="s">
        <v>9620</v>
      </c>
      <c r="F1595" t="s">
        <v>9621</v>
      </c>
      <c r="G1595" t="s">
        <v>654</v>
      </c>
      <c r="H1595" t="s">
        <v>655</v>
      </c>
      <c r="I1595" t="s">
        <v>654</v>
      </c>
      <c r="J1595">
        <v>2002</v>
      </c>
      <c r="K1595">
        <v>2003</v>
      </c>
      <c r="L1595" t="s">
        <v>3388</v>
      </c>
      <c r="M1595" t="s">
        <v>3389</v>
      </c>
      <c r="O1595" t="s">
        <v>26</v>
      </c>
      <c r="P1595" t="s">
        <v>31</v>
      </c>
      <c r="Q1595" t="s">
        <v>27</v>
      </c>
      <c r="R1595" t="s">
        <v>28</v>
      </c>
      <c r="S1595" t="s">
        <v>31</v>
      </c>
      <c r="T1595" t="s">
        <v>31</v>
      </c>
      <c r="U1595" t="s">
        <v>27</v>
      </c>
      <c r="V1595" t="s">
        <v>31</v>
      </c>
      <c r="W1595" t="s">
        <v>31</v>
      </c>
      <c r="X1595" t="s">
        <v>47</v>
      </c>
      <c r="Y1595" t="s">
        <v>9622</v>
      </c>
    </row>
    <row r="1596" spans="1:25" x14ac:dyDescent="0.25">
      <c r="A1596">
        <v>419598</v>
      </c>
      <c r="B1596" t="s">
        <v>9623</v>
      </c>
      <c r="C1596" t="s">
        <v>9624</v>
      </c>
      <c r="D1596">
        <v>4</v>
      </c>
      <c r="E1596" t="s">
        <v>9625</v>
      </c>
      <c r="F1596" t="s">
        <v>9626</v>
      </c>
      <c r="G1596" t="e">
        <f>-prazole</f>
        <v>#NAME?</v>
      </c>
      <c r="H1596" t="s">
        <v>63</v>
      </c>
      <c r="I1596" t="e">
        <f>-prazole</f>
        <v>#NAME?</v>
      </c>
      <c r="J1596">
        <v>1991</v>
      </c>
      <c r="K1596">
        <v>2000</v>
      </c>
      <c r="L1596" t="s">
        <v>9627</v>
      </c>
      <c r="M1596" t="s">
        <v>9628</v>
      </c>
      <c r="N1596" t="s">
        <v>771</v>
      </c>
      <c r="O1596" t="s">
        <v>32</v>
      </c>
      <c r="P1596" t="s">
        <v>31</v>
      </c>
      <c r="Q1596" t="s">
        <v>27</v>
      </c>
      <c r="R1596" t="s">
        <v>33</v>
      </c>
      <c r="S1596" t="s">
        <v>27</v>
      </c>
      <c r="T1596" t="s">
        <v>31</v>
      </c>
      <c r="U1596" t="s">
        <v>31</v>
      </c>
      <c r="V1596" t="s">
        <v>27</v>
      </c>
      <c r="W1596" t="s">
        <v>27</v>
      </c>
      <c r="X1596" t="s">
        <v>47</v>
      </c>
      <c r="Y1596" t="s">
        <v>9629</v>
      </c>
    </row>
    <row r="1597" spans="1:25" x14ac:dyDescent="0.25">
      <c r="A1597">
        <v>286065</v>
      </c>
      <c r="B1597" t="s">
        <v>9630</v>
      </c>
      <c r="C1597" t="s">
        <v>9631</v>
      </c>
      <c r="D1597">
        <v>4</v>
      </c>
      <c r="E1597" t="s">
        <v>9632</v>
      </c>
      <c r="F1597" t="s">
        <v>9633</v>
      </c>
      <c r="J1597">
        <v>1966</v>
      </c>
      <c r="K1597">
        <v>2002</v>
      </c>
      <c r="L1597" t="s">
        <v>9634</v>
      </c>
      <c r="M1597" t="s">
        <v>9635</v>
      </c>
      <c r="N1597" t="s">
        <v>9636</v>
      </c>
      <c r="O1597" t="s">
        <v>32</v>
      </c>
      <c r="P1597" t="s">
        <v>31</v>
      </c>
      <c r="Q1597" t="s">
        <v>27</v>
      </c>
      <c r="R1597" t="s">
        <v>35</v>
      </c>
      <c r="S1597" t="s">
        <v>27</v>
      </c>
      <c r="T1597" t="s">
        <v>31</v>
      </c>
      <c r="U1597" t="s">
        <v>27</v>
      </c>
      <c r="V1597" t="s">
        <v>27</v>
      </c>
      <c r="W1597" t="s">
        <v>31</v>
      </c>
      <c r="X1597" t="s">
        <v>47</v>
      </c>
      <c r="Y1597" t="s">
        <v>9637</v>
      </c>
    </row>
    <row r="1598" spans="1:25" x14ac:dyDescent="0.25">
      <c r="A1598">
        <v>483808</v>
      </c>
      <c r="B1598" t="s">
        <v>9638</v>
      </c>
      <c r="C1598" t="s">
        <v>9639</v>
      </c>
      <c r="D1598">
        <v>4</v>
      </c>
      <c r="F1598" t="s">
        <v>551</v>
      </c>
      <c r="G1598" t="s">
        <v>1141</v>
      </c>
      <c r="H1598" t="s">
        <v>1142</v>
      </c>
      <c r="I1598" t="s">
        <v>1141</v>
      </c>
      <c r="K1598">
        <v>1960</v>
      </c>
      <c r="L1598" t="s">
        <v>7506</v>
      </c>
      <c r="M1598" t="s">
        <v>7507</v>
      </c>
      <c r="N1598" t="s">
        <v>895</v>
      </c>
      <c r="O1598" t="s">
        <v>26</v>
      </c>
      <c r="P1598" t="s">
        <v>31</v>
      </c>
      <c r="Q1598" t="s">
        <v>27</v>
      </c>
      <c r="R1598" t="s">
        <v>28</v>
      </c>
      <c r="S1598" t="s">
        <v>31</v>
      </c>
      <c r="T1598" t="s">
        <v>27</v>
      </c>
      <c r="U1598" t="s">
        <v>31</v>
      </c>
      <c r="V1598" t="s">
        <v>27</v>
      </c>
      <c r="W1598" t="s">
        <v>27</v>
      </c>
      <c r="X1598" t="s">
        <v>172</v>
      </c>
      <c r="Y1598" t="s">
        <v>9640</v>
      </c>
    </row>
    <row r="1599" spans="1:25" x14ac:dyDescent="0.25">
      <c r="A1599">
        <v>675232</v>
      </c>
      <c r="B1599" t="s">
        <v>9641</v>
      </c>
      <c r="C1599" t="s">
        <v>9642</v>
      </c>
      <c r="D1599">
        <v>4</v>
      </c>
      <c r="F1599" t="s">
        <v>4250</v>
      </c>
      <c r="K1599">
        <v>1959</v>
      </c>
      <c r="L1599" t="s">
        <v>9387</v>
      </c>
      <c r="M1599" t="s">
        <v>9388</v>
      </c>
      <c r="N1599" t="s">
        <v>8385</v>
      </c>
      <c r="O1599" t="s">
        <v>32</v>
      </c>
      <c r="P1599" t="s">
        <v>31</v>
      </c>
      <c r="Q1599" t="s">
        <v>27</v>
      </c>
      <c r="R1599" t="s">
        <v>28</v>
      </c>
      <c r="S1599" t="s">
        <v>31</v>
      </c>
      <c r="T1599" t="s">
        <v>27</v>
      </c>
      <c r="U1599" t="s">
        <v>31</v>
      </c>
      <c r="V1599" t="s">
        <v>27</v>
      </c>
      <c r="W1599" t="s">
        <v>31</v>
      </c>
      <c r="X1599" t="s">
        <v>47</v>
      </c>
      <c r="Y1599" t="s">
        <v>9643</v>
      </c>
    </row>
    <row r="1600" spans="1:25" x14ac:dyDescent="0.25">
      <c r="A1600">
        <v>304381</v>
      </c>
      <c r="B1600" t="s">
        <v>9644</v>
      </c>
      <c r="C1600" t="s">
        <v>9645</v>
      </c>
      <c r="D1600">
        <v>4</v>
      </c>
      <c r="F1600" t="s">
        <v>9646</v>
      </c>
      <c r="K1600">
        <v>1985</v>
      </c>
      <c r="L1600" t="s">
        <v>9647</v>
      </c>
      <c r="M1600" t="s">
        <v>9648</v>
      </c>
      <c r="N1600" t="s">
        <v>9649</v>
      </c>
      <c r="O1600" t="s">
        <v>32</v>
      </c>
      <c r="P1600" t="s">
        <v>27</v>
      </c>
      <c r="Q1600" t="s">
        <v>27</v>
      </c>
      <c r="R1600" t="s">
        <v>37</v>
      </c>
      <c r="S1600" t="s">
        <v>27</v>
      </c>
      <c r="T1600" t="s">
        <v>31</v>
      </c>
      <c r="U1600" t="s">
        <v>31</v>
      </c>
      <c r="V1600" t="s">
        <v>27</v>
      </c>
      <c r="W1600" t="s">
        <v>27</v>
      </c>
      <c r="X1600" t="s">
        <v>580</v>
      </c>
      <c r="Y1600" t="s">
        <v>9650</v>
      </c>
    </row>
    <row r="1601" spans="1:25" x14ac:dyDescent="0.25">
      <c r="A1601">
        <v>95929</v>
      </c>
      <c r="B1601" t="s">
        <v>9651</v>
      </c>
      <c r="C1601" t="s">
        <v>9652</v>
      </c>
      <c r="D1601">
        <v>4</v>
      </c>
      <c r="E1601" t="s">
        <v>9653</v>
      </c>
      <c r="F1601" t="s">
        <v>4851</v>
      </c>
      <c r="G1601" t="e">
        <f>-azepam</f>
        <v>#NAME?</v>
      </c>
      <c r="H1601" t="s">
        <v>286</v>
      </c>
      <c r="I1601" t="e">
        <f>-azepam</f>
        <v>#NAME?</v>
      </c>
      <c r="J1601">
        <v>1968</v>
      </c>
      <c r="K1601">
        <v>1970</v>
      </c>
      <c r="L1601" t="s">
        <v>9654</v>
      </c>
      <c r="M1601" t="s">
        <v>9655</v>
      </c>
      <c r="N1601" t="s">
        <v>9656</v>
      </c>
      <c r="O1601" t="s">
        <v>32</v>
      </c>
      <c r="P1601" t="s">
        <v>31</v>
      </c>
      <c r="Q1601" t="s">
        <v>27</v>
      </c>
      <c r="R1601" t="s">
        <v>35</v>
      </c>
      <c r="S1601" t="s">
        <v>31</v>
      </c>
      <c r="T1601" t="s">
        <v>31</v>
      </c>
      <c r="U1601" t="s">
        <v>27</v>
      </c>
      <c r="V1601" t="s">
        <v>27</v>
      </c>
      <c r="W1601" t="s">
        <v>27</v>
      </c>
      <c r="X1601" t="s">
        <v>47</v>
      </c>
      <c r="Y1601" t="s">
        <v>9657</v>
      </c>
    </row>
    <row r="1602" spans="1:25" x14ac:dyDescent="0.25">
      <c r="A1602">
        <v>457398</v>
      </c>
      <c r="B1602" t="s">
        <v>9658</v>
      </c>
      <c r="C1602" t="s">
        <v>9659</v>
      </c>
      <c r="D1602">
        <v>4</v>
      </c>
      <c r="E1602" t="s">
        <v>9660</v>
      </c>
      <c r="F1602" t="s">
        <v>353</v>
      </c>
      <c r="G1602" t="e">
        <f>-trombopag</f>
        <v>#NAME?</v>
      </c>
      <c r="H1602" t="s">
        <v>632</v>
      </c>
      <c r="I1602" t="e">
        <f>-trombopag</f>
        <v>#NAME?</v>
      </c>
      <c r="J1602">
        <v>2005</v>
      </c>
      <c r="K1602">
        <v>2008</v>
      </c>
      <c r="L1602" t="s">
        <v>9661</v>
      </c>
      <c r="M1602" t="s">
        <v>9662</v>
      </c>
      <c r="O1602" t="s">
        <v>32</v>
      </c>
      <c r="P1602" t="s">
        <v>31</v>
      </c>
      <c r="Q1602" t="s">
        <v>27</v>
      </c>
      <c r="R1602" t="s">
        <v>35</v>
      </c>
      <c r="S1602" t="s">
        <v>27</v>
      </c>
      <c r="T1602" t="s">
        <v>31</v>
      </c>
      <c r="U1602" t="s">
        <v>27</v>
      </c>
      <c r="V1602" t="s">
        <v>27</v>
      </c>
      <c r="W1602" t="s">
        <v>31</v>
      </c>
      <c r="X1602" t="s">
        <v>47</v>
      </c>
      <c r="Y1602" t="s">
        <v>9663</v>
      </c>
    </row>
    <row r="1603" spans="1:25" x14ac:dyDescent="0.25">
      <c r="A1603">
        <v>6243</v>
      </c>
      <c r="B1603" t="s">
        <v>9664</v>
      </c>
      <c r="C1603" t="s">
        <v>9665</v>
      </c>
      <c r="D1603">
        <v>4</v>
      </c>
      <c r="E1603" t="s">
        <v>9666</v>
      </c>
      <c r="F1603" t="s">
        <v>146</v>
      </c>
      <c r="G1603" t="e">
        <f>-pramine</f>
        <v>#NAME?</v>
      </c>
      <c r="H1603" t="s">
        <v>893</v>
      </c>
      <c r="I1603" t="e">
        <f>-pramine</f>
        <v>#NAME?</v>
      </c>
      <c r="J1603">
        <v>1962</v>
      </c>
      <c r="K1603">
        <v>1964</v>
      </c>
      <c r="L1603" t="s">
        <v>9667</v>
      </c>
      <c r="M1603" t="s">
        <v>9668</v>
      </c>
      <c r="N1603" t="s">
        <v>78</v>
      </c>
      <c r="O1603" t="s">
        <v>32</v>
      </c>
      <c r="P1603" t="s">
        <v>31</v>
      </c>
      <c r="Q1603" t="s">
        <v>27</v>
      </c>
      <c r="R1603" t="s">
        <v>35</v>
      </c>
      <c r="S1603" t="s">
        <v>27</v>
      </c>
      <c r="T1603" t="s">
        <v>31</v>
      </c>
      <c r="U1603" t="s">
        <v>27</v>
      </c>
      <c r="V1603" t="s">
        <v>27</v>
      </c>
      <c r="W1603" t="s">
        <v>31</v>
      </c>
      <c r="X1603" t="s">
        <v>47</v>
      </c>
      <c r="Y1603" t="s">
        <v>9669</v>
      </c>
    </row>
    <row r="1604" spans="1:25" x14ac:dyDescent="0.25">
      <c r="A1604">
        <v>1153672</v>
      </c>
      <c r="B1604" t="s">
        <v>9670</v>
      </c>
      <c r="C1604" t="s">
        <v>9671</v>
      </c>
      <c r="D1604">
        <v>4</v>
      </c>
      <c r="E1604" t="s">
        <v>9672</v>
      </c>
      <c r="F1604" t="s">
        <v>9673</v>
      </c>
      <c r="G1604" t="e">
        <f>-tidine</f>
        <v>#NAME?</v>
      </c>
      <c r="H1604" t="s">
        <v>270</v>
      </c>
      <c r="I1604" t="e">
        <f>-tidine</f>
        <v>#NAME?</v>
      </c>
      <c r="J1604">
        <v>1979</v>
      </c>
      <c r="K1604">
        <v>1983</v>
      </c>
      <c r="L1604" t="s">
        <v>9674</v>
      </c>
      <c r="M1604" t="s">
        <v>9675</v>
      </c>
      <c r="N1604" t="s">
        <v>271</v>
      </c>
      <c r="O1604" t="s">
        <v>32</v>
      </c>
      <c r="P1604" t="s">
        <v>31</v>
      </c>
      <c r="Q1604" t="s">
        <v>27</v>
      </c>
      <c r="R1604" t="s">
        <v>35</v>
      </c>
      <c r="S1604" t="s">
        <v>27</v>
      </c>
      <c r="T1604" t="s">
        <v>31</v>
      </c>
      <c r="U1604" t="s">
        <v>31</v>
      </c>
      <c r="V1604" t="s">
        <v>27</v>
      </c>
      <c r="W1604" t="s">
        <v>27</v>
      </c>
      <c r="X1604" t="s">
        <v>580</v>
      </c>
      <c r="Y1604" t="s">
        <v>9676</v>
      </c>
    </row>
    <row r="1605" spans="1:25" x14ac:dyDescent="0.25">
      <c r="A1605">
        <v>27588</v>
      </c>
      <c r="B1605" t="s">
        <v>9677</v>
      </c>
      <c r="C1605" t="s">
        <v>9678</v>
      </c>
      <c r="D1605">
        <v>4</v>
      </c>
      <c r="F1605" t="s">
        <v>7519</v>
      </c>
      <c r="J1605">
        <v>1977</v>
      </c>
      <c r="K1605">
        <v>1985</v>
      </c>
      <c r="L1605" t="s">
        <v>9679</v>
      </c>
      <c r="M1605" t="s">
        <v>9680</v>
      </c>
      <c r="N1605" t="s">
        <v>72</v>
      </c>
      <c r="O1605" t="s">
        <v>32</v>
      </c>
      <c r="P1605" t="s">
        <v>31</v>
      </c>
      <c r="Q1605" t="s">
        <v>27</v>
      </c>
      <c r="R1605" t="s">
        <v>33</v>
      </c>
      <c r="S1605" t="s">
        <v>27</v>
      </c>
      <c r="T1605" t="s">
        <v>31</v>
      </c>
      <c r="U1605" t="s">
        <v>27</v>
      </c>
      <c r="V1605" t="s">
        <v>27</v>
      </c>
      <c r="W1605" t="s">
        <v>31</v>
      </c>
      <c r="X1605" t="s">
        <v>47</v>
      </c>
      <c r="Y1605" t="s">
        <v>9681</v>
      </c>
    </row>
    <row r="1606" spans="1:25" x14ac:dyDescent="0.25">
      <c r="A1606">
        <v>675305</v>
      </c>
      <c r="B1606" t="s">
        <v>9682</v>
      </c>
      <c r="C1606" t="s">
        <v>9683</v>
      </c>
      <c r="D1606">
        <v>4</v>
      </c>
      <c r="F1606" t="s">
        <v>296</v>
      </c>
      <c r="K1606">
        <v>1954</v>
      </c>
      <c r="L1606" t="s">
        <v>9684</v>
      </c>
      <c r="M1606" t="s">
        <v>9685</v>
      </c>
      <c r="O1606" t="s">
        <v>32</v>
      </c>
      <c r="P1606" t="s">
        <v>31</v>
      </c>
      <c r="Q1606" t="s">
        <v>27</v>
      </c>
      <c r="R1606" t="s">
        <v>33</v>
      </c>
      <c r="S1606" t="s">
        <v>27</v>
      </c>
      <c r="T1606" t="s">
        <v>31</v>
      </c>
      <c r="U1606" t="s">
        <v>31</v>
      </c>
      <c r="V1606" t="s">
        <v>27</v>
      </c>
      <c r="W1606" t="s">
        <v>27</v>
      </c>
      <c r="X1606" t="s">
        <v>172</v>
      </c>
      <c r="Y1606" t="s">
        <v>9686</v>
      </c>
    </row>
    <row r="1607" spans="1:25" x14ac:dyDescent="0.25">
      <c r="A1607">
        <v>675185</v>
      </c>
      <c r="B1607" t="s">
        <v>9687</v>
      </c>
      <c r="C1607" t="s">
        <v>9688</v>
      </c>
      <c r="D1607">
        <v>4</v>
      </c>
      <c r="F1607" t="s">
        <v>7148</v>
      </c>
      <c r="K1607">
        <v>1951</v>
      </c>
      <c r="L1607" t="s">
        <v>9689</v>
      </c>
      <c r="M1607" t="s">
        <v>9690</v>
      </c>
      <c r="N1607" t="s">
        <v>4204</v>
      </c>
      <c r="O1607" t="s">
        <v>32</v>
      </c>
      <c r="P1607" t="s">
        <v>31</v>
      </c>
      <c r="Q1607" t="s">
        <v>27</v>
      </c>
      <c r="R1607" t="s">
        <v>35</v>
      </c>
      <c r="S1607" t="s">
        <v>27</v>
      </c>
      <c r="T1607" t="s">
        <v>27</v>
      </c>
      <c r="U1607" t="s">
        <v>31</v>
      </c>
      <c r="V1607" t="s">
        <v>27</v>
      </c>
      <c r="W1607" t="s">
        <v>27</v>
      </c>
      <c r="X1607" t="s">
        <v>172</v>
      </c>
      <c r="Y1607" t="s">
        <v>9691</v>
      </c>
    </row>
    <row r="1608" spans="1:25" x14ac:dyDescent="0.25">
      <c r="A1608">
        <v>699435</v>
      </c>
      <c r="B1608" t="s">
        <v>9692</v>
      </c>
      <c r="C1608" t="s">
        <v>9693</v>
      </c>
      <c r="D1608">
        <v>4</v>
      </c>
      <c r="E1608" t="s">
        <v>9694</v>
      </c>
      <c r="F1608" t="s">
        <v>9695</v>
      </c>
      <c r="G1608" t="e">
        <f>-mycin</f>
        <v>#NAME?</v>
      </c>
      <c r="H1608" t="s">
        <v>25</v>
      </c>
      <c r="I1608" t="e">
        <f>-mycin</f>
        <v>#NAME?</v>
      </c>
      <c r="J1608">
        <v>1972</v>
      </c>
      <c r="K1608">
        <v>1972</v>
      </c>
      <c r="L1608" t="s">
        <v>8176</v>
      </c>
      <c r="M1608" t="s">
        <v>8177</v>
      </c>
      <c r="N1608" t="s">
        <v>84</v>
      </c>
      <c r="O1608" t="s">
        <v>26</v>
      </c>
      <c r="P1608" t="s">
        <v>27</v>
      </c>
      <c r="Q1608" t="s">
        <v>27</v>
      </c>
      <c r="R1608" t="s">
        <v>28</v>
      </c>
      <c r="S1608" t="s">
        <v>31</v>
      </c>
      <c r="T1608" t="s">
        <v>27</v>
      </c>
      <c r="U1608" t="s">
        <v>31</v>
      </c>
      <c r="V1608" t="s">
        <v>31</v>
      </c>
      <c r="W1608" t="s">
        <v>31</v>
      </c>
      <c r="X1608" t="s">
        <v>47</v>
      </c>
      <c r="Y1608" t="s">
        <v>9696</v>
      </c>
    </row>
    <row r="1609" spans="1:25" x14ac:dyDescent="0.25">
      <c r="A1609">
        <v>1331852</v>
      </c>
      <c r="B1609" t="s">
        <v>9697</v>
      </c>
      <c r="C1609" t="s">
        <v>9698</v>
      </c>
      <c r="D1609">
        <v>4</v>
      </c>
      <c r="E1609" t="s">
        <v>9699</v>
      </c>
      <c r="F1609" t="s">
        <v>1390</v>
      </c>
      <c r="J1609">
        <v>2010</v>
      </c>
      <c r="K1609">
        <v>2012</v>
      </c>
      <c r="L1609" t="s">
        <v>9700</v>
      </c>
      <c r="M1609" t="s">
        <v>9701</v>
      </c>
      <c r="O1609" t="s">
        <v>32</v>
      </c>
      <c r="P1609" t="s">
        <v>31</v>
      </c>
      <c r="Q1609" t="s">
        <v>31</v>
      </c>
      <c r="R1609" t="s">
        <v>35</v>
      </c>
      <c r="S1609" t="s">
        <v>27</v>
      </c>
      <c r="T1609" t="s">
        <v>31</v>
      </c>
      <c r="U1609" t="s">
        <v>27</v>
      </c>
      <c r="V1609" t="s">
        <v>27</v>
      </c>
      <c r="W1609" t="s">
        <v>27</v>
      </c>
      <c r="X1609" t="s">
        <v>47</v>
      </c>
      <c r="Y1609" t="s">
        <v>9702</v>
      </c>
    </row>
    <row r="1610" spans="1:25" x14ac:dyDescent="0.25">
      <c r="A1610">
        <v>77085</v>
      </c>
      <c r="B1610" t="s">
        <v>9703</v>
      </c>
      <c r="C1610" t="s">
        <v>9704</v>
      </c>
      <c r="D1610">
        <v>4</v>
      </c>
      <c r="E1610" t="s">
        <v>9705</v>
      </c>
      <c r="F1610" t="s">
        <v>9706</v>
      </c>
      <c r="G1610" t="e">
        <f>-cillin</f>
        <v>#NAME?</v>
      </c>
      <c r="H1610" t="s">
        <v>34</v>
      </c>
      <c r="I1610" t="e">
        <f>-cillin</f>
        <v>#NAME?</v>
      </c>
      <c r="J1610">
        <v>1965</v>
      </c>
      <c r="K1610">
        <v>1968</v>
      </c>
      <c r="L1610" t="s">
        <v>9707</v>
      </c>
      <c r="M1610" t="s">
        <v>9708</v>
      </c>
      <c r="N1610" t="s">
        <v>84</v>
      </c>
      <c r="O1610" t="s">
        <v>26</v>
      </c>
      <c r="P1610" t="s">
        <v>31</v>
      </c>
      <c r="Q1610" t="s">
        <v>27</v>
      </c>
      <c r="R1610" t="s">
        <v>28</v>
      </c>
      <c r="S1610" t="s">
        <v>27</v>
      </c>
      <c r="T1610" t="s">
        <v>31</v>
      </c>
      <c r="U1610" t="s">
        <v>27</v>
      </c>
      <c r="V1610" t="s">
        <v>27</v>
      </c>
      <c r="W1610" t="s">
        <v>27</v>
      </c>
      <c r="X1610" t="s">
        <v>47</v>
      </c>
      <c r="Y1610" t="s">
        <v>9709</v>
      </c>
    </row>
    <row r="1611" spans="1:25" x14ac:dyDescent="0.25">
      <c r="A1611">
        <v>2166</v>
      </c>
      <c r="B1611" t="s">
        <v>9710</v>
      </c>
      <c r="C1611" t="s">
        <v>9711</v>
      </c>
      <c r="D1611">
        <v>4</v>
      </c>
      <c r="F1611" t="s">
        <v>9712</v>
      </c>
      <c r="K1611">
        <v>1982</v>
      </c>
      <c r="L1611" t="s">
        <v>9713</v>
      </c>
      <c r="M1611" t="s">
        <v>9714</v>
      </c>
      <c r="N1611" t="s">
        <v>9715</v>
      </c>
      <c r="O1611" t="s">
        <v>32</v>
      </c>
      <c r="P1611" t="s">
        <v>31</v>
      </c>
      <c r="Q1611" t="s">
        <v>27</v>
      </c>
      <c r="R1611" t="s">
        <v>33</v>
      </c>
      <c r="S1611" t="s">
        <v>27</v>
      </c>
      <c r="T1611" t="s">
        <v>27</v>
      </c>
      <c r="U1611" t="s">
        <v>27</v>
      </c>
      <c r="V1611" t="s">
        <v>31</v>
      </c>
      <c r="W1611" t="s">
        <v>27</v>
      </c>
      <c r="X1611" t="s">
        <v>172</v>
      </c>
      <c r="Y1611" t="s">
        <v>9716</v>
      </c>
    </row>
    <row r="1612" spans="1:25" x14ac:dyDescent="0.25">
      <c r="A1612">
        <v>22528</v>
      </c>
      <c r="B1612" t="s">
        <v>9717</v>
      </c>
      <c r="C1612" t="s">
        <v>9718</v>
      </c>
      <c r="D1612">
        <v>4</v>
      </c>
      <c r="F1612" t="s">
        <v>9719</v>
      </c>
      <c r="G1612" t="e">
        <f>-eridine</f>
        <v>#NAME?</v>
      </c>
      <c r="H1612" t="s">
        <v>640</v>
      </c>
      <c r="I1612" t="e">
        <f>-eridine</f>
        <v>#NAME?</v>
      </c>
      <c r="K1612">
        <v>1942</v>
      </c>
      <c r="L1612" t="s">
        <v>9720</v>
      </c>
      <c r="M1612" t="s">
        <v>9721</v>
      </c>
      <c r="N1612" t="s">
        <v>906</v>
      </c>
      <c r="O1612" t="s">
        <v>32</v>
      </c>
      <c r="P1612" t="s">
        <v>31</v>
      </c>
      <c r="Q1612" t="s">
        <v>27</v>
      </c>
      <c r="R1612" t="s">
        <v>35</v>
      </c>
      <c r="S1612" t="s">
        <v>31</v>
      </c>
      <c r="T1612" t="s">
        <v>31</v>
      </c>
      <c r="U1612" t="s">
        <v>31</v>
      </c>
      <c r="V1612" t="s">
        <v>27</v>
      </c>
      <c r="W1612" t="s">
        <v>27</v>
      </c>
      <c r="X1612" t="s">
        <v>47</v>
      </c>
      <c r="Y1612" t="s">
        <v>9722</v>
      </c>
    </row>
    <row r="1613" spans="1:25" x14ac:dyDescent="0.25">
      <c r="A1613">
        <v>15938</v>
      </c>
      <c r="B1613" t="s">
        <v>9723</v>
      </c>
      <c r="C1613" t="s">
        <v>9724</v>
      </c>
      <c r="D1613">
        <v>4</v>
      </c>
      <c r="E1613" t="s">
        <v>9725</v>
      </c>
      <c r="F1613" t="s">
        <v>371</v>
      </c>
      <c r="J1613">
        <v>1964</v>
      </c>
      <c r="K1613">
        <v>1968</v>
      </c>
      <c r="L1613" t="s">
        <v>9726</v>
      </c>
      <c r="M1613" t="s">
        <v>9727</v>
      </c>
      <c r="N1613" t="s">
        <v>9728</v>
      </c>
      <c r="O1613" t="s">
        <v>32</v>
      </c>
      <c r="P1613" t="s">
        <v>27</v>
      </c>
      <c r="Q1613" t="s">
        <v>27</v>
      </c>
      <c r="R1613" t="s">
        <v>35</v>
      </c>
      <c r="S1613" t="s">
        <v>27</v>
      </c>
      <c r="T1613" t="s">
        <v>27</v>
      </c>
      <c r="U1613" t="s">
        <v>31</v>
      </c>
      <c r="V1613" t="s">
        <v>27</v>
      </c>
      <c r="W1613" t="s">
        <v>27</v>
      </c>
      <c r="X1613" t="s">
        <v>47</v>
      </c>
      <c r="Y1613" t="s">
        <v>9729</v>
      </c>
    </row>
    <row r="1614" spans="1:25" x14ac:dyDescent="0.25">
      <c r="A1614">
        <v>421070</v>
      </c>
      <c r="B1614" t="s">
        <v>9730</v>
      </c>
      <c r="C1614" t="s">
        <v>9731</v>
      </c>
      <c r="D1614">
        <v>4</v>
      </c>
      <c r="E1614" t="s">
        <v>9732</v>
      </c>
      <c r="F1614" t="s">
        <v>9733</v>
      </c>
      <c r="J1614">
        <v>1972</v>
      </c>
      <c r="K1614">
        <v>1993</v>
      </c>
      <c r="L1614" t="s">
        <v>9734</v>
      </c>
      <c r="M1614" t="s">
        <v>9735</v>
      </c>
      <c r="N1614" t="s">
        <v>906</v>
      </c>
      <c r="O1614" t="s">
        <v>32</v>
      </c>
      <c r="P1614" t="s">
        <v>31</v>
      </c>
      <c r="Q1614" t="s">
        <v>27</v>
      </c>
      <c r="R1614" t="s">
        <v>28</v>
      </c>
      <c r="S1614" t="s">
        <v>31</v>
      </c>
      <c r="T1614" t="s">
        <v>31</v>
      </c>
      <c r="U1614" t="s">
        <v>27</v>
      </c>
      <c r="V1614" t="s">
        <v>27</v>
      </c>
      <c r="W1614" t="s">
        <v>27</v>
      </c>
      <c r="X1614" t="s">
        <v>172</v>
      </c>
      <c r="Y1614" t="s">
        <v>9736</v>
      </c>
    </row>
    <row r="1615" spans="1:25" x14ac:dyDescent="0.25">
      <c r="A1615">
        <v>6167</v>
      </c>
      <c r="B1615" t="s">
        <v>9737</v>
      </c>
      <c r="C1615" t="s">
        <v>9738</v>
      </c>
      <c r="D1615">
        <v>4</v>
      </c>
      <c r="F1615" t="s">
        <v>9739</v>
      </c>
      <c r="K1615">
        <v>1952</v>
      </c>
      <c r="L1615" t="s">
        <v>9740</v>
      </c>
      <c r="M1615" t="s">
        <v>9741</v>
      </c>
      <c r="N1615" t="s">
        <v>9742</v>
      </c>
      <c r="O1615" t="s">
        <v>26</v>
      </c>
      <c r="P1615" t="s">
        <v>31</v>
      </c>
      <c r="Q1615" t="s">
        <v>27</v>
      </c>
      <c r="R1615" t="s">
        <v>28</v>
      </c>
      <c r="S1615" t="s">
        <v>27</v>
      </c>
      <c r="T1615" t="s">
        <v>31</v>
      </c>
      <c r="U1615" t="s">
        <v>27</v>
      </c>
      <c r="V1615" t="s">
        <v>27</v>
      </c>
      <c r="W1615" t="s">
        <v>31</v>
      </c>
      <c r="X1615" t="s">
        <v>47</v>
      </c>
      <c r="Y1615" t="s">
        <v>9743</v>
      </c>
    </row>
    <row r="1616" spans="1:25" x14ac:dyDescent="0.25">
      <c r="A1616">
        <v>360720</v>
      </c>
      <c r="B1616" t="s">
        <v>9744</v>
      </c>
      <c r="C1616" t="s">
        <v>9745</v>
      </c>
      <c r="D1616">
        <v>4</v>
      </c>
      <c r="E1616" t="s">
        <v>9746</v>
      </c>
      <c r="F1616" t="s">
        <v>304</v>
      </c>
      <c r="G1616" t="e">
        <f>-vir</f>
        <v>#NAME?</v>
      </c>
      <c r="H1616" t="s">
        <v>1295</v>
      </c>
      <c r="I1616" t="s">
        <v>1296</v>
      </c>
      <c r="J1616">
        <v>2007</v>
      </c>
      <c r="K1616">
        <v>2011</v>
      </c>
      <c r="L1616" t="s">
        <v>9747</v>
      </c>
      <c r="M1616" t="s">
        <v>9748</v>
      </c>
      <c r="O1616" t="s">
        <v>32</v>
      </c>
      <c r="P1616" t="s">
        <v>27</v>
      </c>
      <c r="Q1616" t="s">
        <v>31</v>
      </c>
      <c r="R1616" t="s">
        <v>33</v>
      </c>
      <c r="S1616" t="s">
        <v>27</v>
      </c>
      <c r="T1616" t="s">
        <v>31</v>
      </c>
      <c r="U1616" t="s">
        <v>27</v>
      </c>
      <c r="V1616" t="s">
        <v>27</v>
      </c>
      <c r="W1616" t="s">
        <v>27</v>
      </c>
      <c r="X1616" t="s">
        <v>47</v>
      </c>
      <c r="Y1616" t="s">
        <v>9749</v>
      </c>
    </row>
    <row r="1617" spans="1:25" x14ac:dyDescent="0.25">
      <c r="A1617">
        <v>245084</v>
      </c>
      <c r="B1617" t="s">
        <v>9750</v>
      </c>
      <c r="C1617" t="s">
        <v>9751</v>
      </c>
      <c r="D1617">
        <v>4</v>
      </c>
      <c r="F1617" t="s">
        <v>4422</v>
      </c>
      <c r="K1617">
        <v>1979</v>
      </c>
      <c r="L1617" t="s">
        <v>9752</v>
      </c>
      <c r="M1617" t="s">
        <v>9753</v>
      </c>
      <c r="N1617" t="s">
        <v>4204</v>
      </c>
      <c r="O1617" t="s">
        <v>32</v>
      </c>
      <c r="P1617" t="s">
        <v>31</v>
      </c>
      <c r="Q1617" t="s">
        <v>27</v>
      </c>
      <c r="R1617" t="s">
        <v>33</v>
      </c>
      <c r="S1617" t="s">
        <v>27</v>
      </c>
      <c r="T1617" t="s">
        <v>27</v>
      </c>
      <c r="U1617" t="s">
        <v>27</v>
      </c>
      <c r="V1617" t="s">
        <v>31</v>
      </c>
      <c r="W1617" t="s">
        <v>27</v>
      </c>
      <c r="X1617" t="s">
        <v>47</v>
      </c>
      <c r="Y1617" t="s">
        <v>9754</v>
      </c>
    </row>
    <row r="1618" spans="1:25" x14ac:dyDescent="0.25">
      <c r="A1618">
        <v>16391</v>
      </c>
      <c r="B1618" t="s">
        <v>9755</v>
      </c>
      <c r="C1618" t="s">
        <v>9756</v>
      </c>
      <c r="D1618">
        <v>4</v>
      </c>
      <c r="F1618" t="s">
        <v>9757</v>
      </c>
      <c r="K1618">
        <v>1956</v>
      </c>
      <c r="L1618" t="s">
        <v>9758</v>
      </c>
      <c r="M1618" t="s">
        <v>9759</v>
      </c>
      <c r="N1618" t="s">
        <v>76</v>
      </c>
      <c r="O1618" t="s">
        <v>32</v>
      </c>
      <c r="P1618" t="s">
        <v>31</v>
      </c>
      <c r="Q1618" t="s">
        <v>27</v>
      </c>
      <c r="R1618" t="s">
        <v>35</v>
      </c>
      <c r="S1618" t="s">
        <v>27</v>
      </c>
      <c r="T1618" t="s">
        <v>31</v>
      </c>
      <c r="U1618" t="s">
        <v>31</v>
      </c>
      <c r="V1618" t="s">
        <v>27</v>
      </c>
      <c r="W1618" t="s">
        <v>27</v>
      </c>
      <c r="X1618" t="s">
        <v>172</v>
      </c>
      <c r="Y1618" t="s">
        <v>9760</v>
      </c>
    </row>
    <row r="1619" spans="1:25" x14ac:dyDescent="0.25">
      <c r="A1619">
        <v>1853</v>
      </c>
      <c r="B1619" t="s">
        <v>9761</v>
      </c>
      <c r="C1619" t="s">
        <v>9762</v>
      </c>
      <c r="D1619">
        <v>4</v>
      </c>
      <c r="E1619" t="s">
        <v>9763</v>
      </c>
      <c r="F1619" t="s">
        <v>982</v>
      </c>
      <c r="G1619" t="e">
        <f>-oxacin</f>
        <v>#NAME?</v>
      </c>
      <c r="H1619" t="s">
        <v>378</v>
      </c>
      <c r="I1619" t="e">
        <f>-oxacin</f>
        <v>#NAME?</v>
      </c>
      <c r="J1619">
        <v>1998</v>
      </c>
      <c r="K1619">
        <v>2003</v>
      </c>
      <c r="L1619" t="s">
        <v>9764</v>
      </c>
      <c r="M1619" t="s">
        <v>9765</v>
      </c>
      <c r="O1619" t="s">
        <v>32</v>
      </c>
      <c r="P1619" t="s">
        <v>31</v>
      </c>
      <c r="Q1619" t="s">
        <v>27</v>
      </c>
      <c r="R1619" t="s">
        <v>33</v>
      </c>
      <c r="S1619" t="s">
        <v>27</v>
      </c>
      <c r="T1619" t="s">
        <v>31</v>
      </c>
      <c r="U1619" t="s">
        <v>27</v>
      </c>
      <c r="V1619" t="s">
        <v>27</v>
      </c>
      <c r="W1619" t="s">
        <v>31</v>
      </c>
      <c r="X1619" t="s">
        <v>47</v>
      </c>
      <c r="Y1619" t="s">
        <v>9766</v>
      </c>
    </row>
    <row r="1620" spans="1:25" x14ac:dyDescent="0.25">
      <c r="A1620">
        <v>297372</v>
      </c>
      <c r="B1620" t="s">
        <v>9767</v>
      </c>
      <c r="C1620" t="s">
        <v>9768</v>
      </c>
      <c r="D1620">
        <v>4</v>
      </c>
      <c r="E1620" t="s">
        <v>9769</v>
      </c>
      <c r="F1620" t="s">
        <v>353</v>
      </c>
      <c r="G1620" t="e">
        <f>-vir</f>
        <v>#NAME?</v>
      </c>
      <c r="H1620" t="s">
        <v>2124</v>
      </c>
      <c r="I1620" t="s">
        <v>9770</v>
      </c>
      <c r="J1620">
        <v>1993</v>
      </c>
      <c r="K1620">
        <v>1995</v>
      </c>
      <c r="L1620" t="s">
        <v>9771</v>
      </c>
      <c r="M1620" t="s">
        <v>9772</v>
      </c>
      <c r="N1620" t="s">
        <v>61</v>
      </c>
      <c r="O1620" t="s">
        <v>26</v>
      </c>
      <c r="P1620" t="s">
        <v>31</v>
      </c>
      <c r="Q1620" t="s">
        <v>27</v>
      </c>
      <c r="R1620" t="s">
        <v>28</v>
      </c>
      <c r="S1620" t="s">
        <v>31</v>
      </c>
      <c r="T1620" t="s">
        <v>31</v>
      </c>
      <c r="U1620" t="s">
        <v>27</v>
      </c>
      <c r="V1620" t="s">
        <v>27</v>
      </c>
      <c r="W1620" t="s">
        <v>27</v>
      </c>
      <c r="X1620" t="s">
        <v>47</v>
      </c>
      <c r="Y1620" t="s">
        <v>9773</v>
      </c>
    </row>
    <row r="1621" spans="1:25" x14ac:dyDescent="0.25">
      <c r="A1621">
        <v>675150</v>
      </c>
      <c r="B1621" t="s">
        <v>9774</v>
      </c>
      <c r="C1621" t="s">
        <v>9775</v>
      </c>
      <c r="D1621">
        <v>4</v>
      </c>
      <c r="E1621" t="s">
        <v>9776</v>
      </c>
      <c r="F1621" t="s">
        <v>9777</v>
      </c>
      <c r="J1621">
        <v>1981</v>
      </c>
      <c r="K1621">
        <v>1985</v>
      </c>
      <c r="L1621" t="s">
        <v>9778</v>
      </c>
      <c r="M1621" t="s">
        <v>9779</v>
      </c>
      <c r="N1621" t="s">
        <v>9780</v>
      </c>
      <c r="O1621" t="s">
        <v>40</v>
      </c>
      <c r="P1621" t="s">
        <v>27</v>
      </c>
      <c r="Q1621" t="s">
        <v>27</v>
      </c>
      <c r="R1621" t="s">
        <v>28</v>
      </c>
      <c r="S1621" t="s">
        <v>27</v>
      </c>
      <c r="T1621" t="s">
        <v>31</v>
      </c>
      <c r="U1621" t="s">
        <v>31</v>
      </c>
      <c r="V1621" t="s">
        <v>27</v>
      </c>
      <c r="W1621" t="s">
        <v>27</v>
      </c>
      <c r="X1621" t="s">
        <v>47</v>
      </c>
      <c r="Y1621" t="s">
        <v>9781</v>
      </c>
    </row>
    <row r="1622" spans="1:25" x14ac:dyDescent="0.25">
      <c r="A1622">
        <v>209007</v>
      </c>
      <c r="B1622" t="s">
        <v>9782</v>
      </c>
      <c r="C1622" t="s">
        <v>9783</v>
      </c>
      <c r="D1622">
        <v>4</v>
      </c>
      <c r="F1622" t="s">
        <v>9784</v>
      </c>
      <c r="G1622" t="e">
        <f>-caine</f>
        <v>#NAME?</v>
      </c>
      <c r="H1622" t="s">
        <v>79</v>
      </c>
      <c r="I1622" t="e">
        <f>-caine</f>
        <v>#NAME?</v>
      </c>
      <c r="K1622">
        <v>1953</v>
      </c>
      <c r="L1622" t="s">
        <v>9785</v>
      </c>
      <c r="M1622" t="s">
        <v>9786</v>
      </c>
      <c r="N1622" t="s">
        <v>9787</v>
      </c>
      <c r="O1622" t="s">
        <v>32</v>
      </c>
      <c r="P1622" t="s">
        <v>31</v>
      </c>
      <c r="Q1622" t="s">
        <v>27</v>
      </c>
      <c r="R1622" t="s">
        <v>35</v>
      </c>
      <c r="S1622" t="s">
        <v>27</v>
      </c>
      <c r="T1622" t="s">
        <v>27</v>
      </c>
      <c r="U1622" t="s">
        <v>27</v>
      </c>
      <c r="V1622" t="s">
        <v>31</v>
      </c>
      <c r="W1622" t="s">
        <v>27</v>
      </c>
      <c r="X1622" t="s">
        <v>47</v>
      </c>
      <c r="Y1622" t="s">
        <v>9788</v>
      </c>
    </row>
    <row r="1623" spans="1:25" x14ac:dyDescent="0.25">
      <c r="A1623">
        <v>255508</v>
      </c>
      <c r="B1623" t="s">
        <v>9789</v>
      </c>
      <c r="C1623" t="s">
        <v>9790</v>
      </c>
      <c r="D1623">
        <v>4</v>
      </c>
      <c r="E1623" t="s">
        <v>9791</v>
      </c>
      <c r="F1623" t="s">
        <v>9792</v>
      </c>
      <c r="G1623" t="e">
        <f>-conazole</f>
        <v>#NAME?</v>
      </c>
      <c r="H1623" t="s">
        <v>205</v>
      </c>
      <c r="I1623" t="e">
        <f>-conazole</f>
        <v>#NAME?</v>
      </c>
      <c r="J1623">
        <v>1978</v>
      </c>
      <c r="K1623">
        <v>1985</v>
      </c>
      <c r="L1623" t="s">
        <v>9793</v>
      </c>
      <c r="M1623" t="s">
        <v>9794</v>
      </c>
      <c r="N1623" t="s">
        <v>64</v>
      </c>
      <c r="O1623" t="s">
        <v>32</v>
      </c>
      <c r="P1623" t="s">
        <v>27</v>
      </c>
      <c r="Q1623" t="s">
        <v>27</v>
      </c>
      <c r="R1623" t="s">
        <v>33</v>
      </c>
      <c r="S1623" t="s">
        <v>27</v>
      </c>
      <c r="T1623" t="s">
        <v>27</v>
      </c>
      <c r="U1623" t="s">
        <v>27</v>
      </c>
      <c r="V1623" t="s">
        <v>31</v>
      </c>
      <c r="W1623" t="s">
        <v>27</v>
      </c>
      <c r="X1623" t="s">
        <v>580</v>
      </c>
      <c r="Y1623" t="s">
        <v>9795</v>
      </c>
    </row>
    <row r="1624" spans="1:25" x14ac:dyDescent="0.25">
      <c r="A1624">
        <v>624172</v>
      </c>
      <c r="B1624" t="s">
        <v>9796</v>
      </c>
      <c r="C1624" t="s">
        <v>9797</v>
      </c>
      <c r="D1624">
        <v>4</v>
      </c>
      <c r="E1624" t="s">
        <v>9798</v>
      </c>
      <c r="F1624" t="s">
        <v>9799</v>
      </c>
      <c r="G1624" t="e">
        <f>-terol</f>
        <v>#NAME?</v>
      </c>
      <c r="H1624" t="s">
        <v>180</v>
      </c>
      <c r="I1624" t="e">
        <f>-terol</f>
        <v>#NAME?</v>
      </c>
      <c r="J1624">
        <v>1973</v>
      </c>
      <c r="K1624">
        <v>1986</v>
      </c>
      <c r="L1624" t="s">
        <v>9800</v>
      </c>
      <c r="M1624" t="s">
        <v>9801</v>
      </c>
      <c r="N1624" t="s">
        <v>344</v>
      </c>
      <c r="O1624" t="s">
        <v>32</v>
      </c>
      <c r="P1624" t="s">
        <v>31</v>
      </c>
      <c r="Q1624" t="s">
        <v>27</v>
      </c>
      <c r="R1624" t="s">
        <v>33</v>
      </c>
      <c r="S1624" t="s">
        <v>27</v>
      </c>
      <c r="T1624" t="s">
        <v>27</v>
      </c>
      <c r="U1624" t="s">
        <v>27</v>
      </c>
      <c r="V1624" t="s">
        <v>31</v>
      </c>
      <c r="W1624" t="s">
        <v>27</v>
      </c>
      <c r="X1624" t="s">
        <v>47</v>
      </c>
      <c r="Y1624" t="s">
        <v>9802</v>
      </c>
    </row>
    <row r="1625" spans="1:25" x14ac:dyDescent="0.25">
      <c r="A1625">
        <v>1278</v>
      </c>
      <c r="B1625" t="s">
        <v>9803</v>
      </c>
      <c r="C1625" t="s">
        <v>9804</v>
      </c>
      <c r="D1625">
        <v>4</v>
      </c>
      <c r="E1625" t="s">
        <v>9805</v>
      </c>
      <c r="F1625" t="s">
        <v>9806</v>
      </c>
      <c r="G1625" t="s">
        <v>9807</v>
      </c>
      <c r="H1625" t="s">
        <v>9808</v>
      </c>
      <c r="I1625" t="s">
        <v>9807</v>
      </c>
      <c r="J1625">
        <v>1977</v>
      </c>
      <c r="K1625">
        <v>1982</v>
      </c>
      <c r="L1625" t="s">
        <v>9809</v>
      </c>
      <c r="M1625" t="s">
        <v>9810</v>
      </c>
      <c r="N1625" t="s">
        <v>9811</v>
      </c>
      <c r="O1625" t="s">
        <v>32</v>
      </c>
      <c r="P1625" t="s">
        <v>31</v>
      </c>
      <c r="Q1625" t="s">
        <v>27</v>
      </c>
      <c r="R1625" t="s">
        <v>28</v>
      </c>
      <c r="S1625" t="s">
        <v>27</v>
      </c>
      <c r="T1625" t="s">
        <v>31</v>
      </c>
      <c r="U1625" t="s">
        <v>31</v>
      </c>
      <c r="V1625" t="s">
        <v>27</v>
      </c>
      <c r="W1625" t="s">
        <v>27</v>
      </c>
      <c r="X1625" t="s">
        <v>47</v>
      </c>
      <c r="Y1625" t="s">
        <v>9812</v>
      </c>
    </row>
    <row r="1626" spans="1:25" x14ac:dyDescent="0.25">
      <c r="A1626">
        <v>675183</v>
      </c>
      <c r="B1626" t="s">
        <v>9813</v>
      </c>
      <c r="C1626" t="s">
        <v>9814</v>
      </c>
      <c r="D1626">
        <v>4</v>
      </c>
      <c r="F1626" t="s">
        <v>353</v>
      </c>
      <c r="K1626">
        <v>1957</v>
      </c>
      <c r="L1626" t="s">
        <v>9815</v>
      </c>
      <c r="M1626" t="s">
        <v>9816</v>
      </c>
      <c r="N1626" t="s">
        <v>631</v>
      </c>
      <c r="O1626" t="s">
        <v>32</v>
      </c>
      <c r="P1626" t="s">
        <v>31</v>
      </c>
      <c r="Q1626" t="s">
        <v>27</v>
      </c>
      <c r="R1626" t="s">
        <v>35</v>
      </c>
      <c r="S1626" t="s">
        <v>27</v>
      </c>
      <c r="T1626" t="s">
        <v>31</v>
      </c>
      <c r="U1626" t="s">
        <v>27</v>
      </c>
      <c r="V1626" t="s">
        <v>27</v>
      </c>
      <c r="W1626" t="s">
        <v>27</v>
      </c>
      <c r="X1626" t="s">
        <v>172</v>
      </c>
      <c r="Y1626" t="s">
        <v>9817</v>
      </c>
    </row>
    <row r="1627" spans="1:25" x14ac:dyDescent="0.25">
      <c r="A1627">
        <v>312304</v>
      </c>
      <c r="B1627" t="s">
        <v>9818</v>
      </c>
      <c r="C1627" t="s">
        <v>9819</v>
      </c>
      <c r="D1627">
        <v>4</v>
      </c>
      <c r="F1627" t="s">
        <v>9820</v>
      </c>
      <c r="G1627" t="e">
        <f>-mycin</f>
        <v>#NAME?</v>
      </c>
      <c r="H1627" t="s">
        <v>25</v>
      </c>
      <c r="I1627" t="e">
        <f>-mycin</f>
        <v>#NAME?</v>
      </c>
      <c r="J1627">
        <v>1966</v>
      </c>
      <c r="K1627">
        <v>1957</v>
      </c>
      <c r="L1627" t="s">
        <v>9821</v>
      </c>
      <c r="M1627" t="s">
        <v>9822</v>
      </c>
      <c r="N1627" t="s">
        <v>2748</v>
      </c>
      <c r="O1627" t="s">
        <v>26</v>
      </c>
      <c r="P1627" t="s">
        <v>27</v>
      </c>
      <c r="Q1627" t="s">
        <v>27</v>
      </c>
      <c r="R1627" t="s">
        <v>28</v>
      </c>
      <c r="S1627" t="s">
        <v>27</v>
      </c>
      <c r="T1627" t="s">
        <v>31</v>
      </c>
      <c r="U1627" t="s">
        <v>27</v>
      </c>
      <c r="V1627" t="s">
        <v>31</v>
      </c>
      <c r="W1627" t="s">
        <v>31</v>
      </c>
      <c r="X1627" t="s">
        <v>47</v>
      </c>
      <c r="Y1627" t="s">
        <v>9823</v>
      </c>
    </row>
    <row r="1628" spans="1:25" x14ac:dyDescent="0.25">
      <c r="A1628">
        <v>24991</v>
      </c>
      <c r="B1628" t="s">
        <v>9824</v>
      </c>
      <c r="C1628" t="s">
        <v>9825</v>
      </c>
      <c r="D1628">
        <v>4</v>
      </c>
      <c r="E1628">
        <v>38253</v>
      </c>
      <c r="F1628" t="s">
        <v>266</v>
      </c>
      <c r="J1628">
        <v>1965</v>
      </c>
      <c r="K1628">
        <v>1974</v>
      </c>
      <c r="L1628" t="s">
        <v>9826</v>
      </c>
      <c r="M1628" t="s">
        <v>9827</v>
      </c>
      <c r="N1628" t="s">
        <v>84</v>
      </c>
      <c r="O1628" t="s">
        <v>26</v>
      </c>
      <c r="P1628" t="s">
        <v>31</v>
      </c>
      <c r="Q1628" t="s">
        <v>27</v>
      </c>
      <c r="R1628" t="s">
        <v>28</v>
      </c>
      <c r="S1628" t="s">
        <v>27</v>
      </c>
      <c r="T1628" t="s">
        <v>27</v>
      </c>
      <c r="U1628" t="s">
        <v>31</v>
      </c>
      <c r="V1628" t="s">
        <v>27</v>
      </c>
      <c r="W1628" t="s">
        <v>27</v>
      </c>
      <c r="X1628" t="s">
        <v>172</v>
      </c>
      <c r="Y1628" t="s">
        <v>9828</v>
      </c>
    </row>
    <row r="1629" spans="1:25" x14ac:dyDescent="0.25">
      <c r="A1629">
        <v>1051118</v>
      </c>
      <c r="B1629" t="s">
        <v>9829</v>
      </c>
      <c r="C1629" t="s">
        <v>9830</v>
      </c>
      <c r="D1629">
        <v>4</v>
      </c>
      <c r="E1629" t="s">
        <v>9831</v>
      </c>
      <c r="F1629" t="s">
        <v>9832</v>
      </c>
      <c r="G1629" t="e">
        <f ca="1">-pin(e)</f>
        <v>#NAME?</v>
      </c>
      <c r="H1629" t="s">
        <v>65</v>
      </c>
      <c r="I1629" t="e">
        <f ca="1">-pin(e)</f>
        <v>#NAME?</v>
      </c>
      <c r="J1629">
        <v>1964</v>
      </c>
      <c r="K1629">
        <v>1969</v>
      </c>
      <c r="L1629" t="s">
        <v>9833</v>
      </c>
      <c r="M1629" t="s">
        <v>9834</v>
      </c>
      <c r="N1629" t="s">
        <v>78</v>
      </c>
      <c r="O1629" t="s">
        <v>32</v>
      </c>
      <c r="P1629" t="s">
        <v>31</v>
      </c>
      <c r="Q1629" t="s">
        <v>27</v>
      </c>
      <c r="R1629" t="s">
        <v>35</v>
      </c>
      <c r="S1629" t="s">
        <v>27</v>
      </c>
      <c r="T1629" t="s">
        <v>31</v>
      </c>
      <c r="U1629" t="s">
        <v>27</v>
      </c>
      <c r="V1629" t="s">
        <v>31</v>
      </c>
      <c r="W1629" t="s">
        <v>31</v>
      </c>
      <c r="X1629" t="s">
        <v>47</v>
      </c>
      <c r="Y1629" t="s">
        <v>9835</v>
      </c>
    </row>
    <row r="1630" spans="1:25" x14ac:dyDescent="0.25">
      <c r="A1630">
        <v>406520</v>
      </c>
      <c r="B1630" t="s">
        <v>9836</v>
      </c>
      <c r="C1630" t="s">
        <v>9837</v>
      </c>
      <c r="D1630">
        <v>4</v>
      </c>
      <c r="F1630" t="s">
        <v>9838</v>
      </c>
      <c r="K1630">
        <v>1948</v>
      </c>
      <c r="L1630" t="s">
        <v>9839</v>
      </c>
      <c r="M1630" t="s">
        <v>9840</v>
      </c>
      <c r="N1630" t="s">
        <v>1643</v>
      </c>
      <c r="O1630" t="s">
        <v>32</v>
      </c>
      <c r="P1630" t="s">
        <v>31</v>
      </c>
      <c r="Q1630" t="s">
        <v>27</v>
      </c>
      <c r="R1630" t="s">
        <v>33</v>
      </c>
      <c r="S1630" t="s">
        <v>27</v>
      </c>
      <c r="T1630" t="s">
        <v>31</v>
      </c>
      <c r="U1630" t="s">
        <v>31</v>
      </c>
      <c r="V1630" t="s">
        <v>27</v>
      </c>
      <c r="W1630" t="s">
        <v>27</v>
      </c>
      <c r="X1630" t="s">
        <v>47</v>
      </c>
      <c r="Y1630" t="s">
        <v>9841</v>
      </c>
    </row>
    <row r="1631" spans="1:25" x14ac:dyDescent="0.25">
      <c r="A1631">
        <v>226880</v>
      </c>
      <c r="B1631" t="s">
        <v>9842</v>
      </c>
      <c r="C1631" t="s">
        <v>9843</v>
      </c>
      <c r="D1631">
        <v>4</v>
      </c>
      <c r="E1631" t="s">
        <v>9844</v>
      </c>
      <c r="F1631" t="s">
        <v>512</v>
      </c>
      <c r="G1631" t="e">
        <f>-astine</f>
        <v>#NAME?</v>
      </c>
      <c r="H1631" t="s">
        <v>313</v>
      </c>
      <c r="I1631" t="e">
        <f>-astine</f>
        <v>#NAME?</v>
      </c>
      <c r="J1631">
        <v>1985</v>
      </c>
      <c r="K1631">
        <v>1994</v>
      </c>
      <c r="L1631" t="s">
        <v>9845</v>
      </c>
      <c r="M1631" t="s">
        <v>9846</v>
      </c>
      <c r="N1631" t="s">
        <v>355</v>
      </c>
      <c r="O1631" t="s">
        <v>32</v>
      </c>
      <c r="P1631" t="s">
        <v>31</v>
      </c>
      <c r="Q1631" t="s">
        <v>27</v>
      </c>
      <c r="R1631" t="s">
        <v>35</v>
      </c>
      <c r="S1631" t="s">
        <v>27</v>
      </c>
      <c r="T1631" t="s">
        <v>31</v>
      </c>
      <c r="U1631" t="s">
        <v>27</v>
      </c>
      <c r="V1631" t="s">
        <v>27</v>
      </c>
      <c r="W1631" t="s">
        <v>27</v>
      </c>
      <c r="X1631" t="s">
        <v>47</v>
      </c>
      <c r="Y1631" t="s">
        <v>9847</v>
      </c>
    </row>
    <row r="1632" spans="1:25" x14ac:dyDescent="0.25">
      <c r="A1632">
        <v>598402</v>
      </c>
      <c r="B1632" t="s">
        <v>9848</v>
      </c>
      <c r="C1632" t="s">
        <v>9849</v>
      </c>
      <c r="D1632">
        <v>4</v>
      </c>
      <c r="E1632" t="s">
        <v>9850</v>
      </c>
      <c r="F1632" t="s">
        <v>146</v>
      </c>
      <c r="G1632" t="e">
        <f>-grel</f>
        <v>#NAME?</v>
      </c>
      <c r="H1632" t="s">
        <v>55</v>
      </c>
      <c r="I1632" t="e">
        <f>-grel</f>
        <v>#NAME?</v>
      </c>
      <c r="J1632">
        <v>1997</v>
      </c>
      <c r="K1632">
        <v>1997</v>
      </c>
      <c r="L1632" t="s">
        <v>9851</v>
      </c>
      <c r="M1632" t="s">
        <v>9852</v>
      </c>
      <c r="N1632" t="s">
        <v>1536</v>
      </c>
      <c r="O1632" t="s">
        <v>32</v>
      </c>
      <c r="P1632" t="s">
        <v>31</v>
      </c>
      <c r="Q1632" t="s">
        <v>27</v>
      </c>
      <c r="R1632" t="s">
        <v>28</v>
      </c>
      <c r="S1632" t="s">
        <v>31</v>
      </c>
      <c r="T1632" t="s">
        <v>31</v>
      </c>
      <c r="U1632" t="s">
        <v>27</v>
      </c>
      <c r="V1632" t="s">
        <v>27</v>
      </c>
      <c r="W1632" t="s">
        <v>31</v>
      </c>
      <c r="X1632" t="s">
        <v>47</v>
      </c>
      <c r="Y1632" t="s">
        <v>9853</v>
      </c>
    </row>
    <row r="1633" spans="1:25" x14ac:dyDescent="0.25">
      <c r="A1633">
        <v>27495</v>
      </c>
      <c r="B1633" t="s">
        <v>9854</v>
      </c>
      <c r="C1633" t="s">
        <v>9855</v>
      </c>
      <c r="D1633">
        <v>4</v>
      </c>
      <c r="E1633" t="s">
        <v>9856</v>
      </c>
      <c r="F1633" t="s">
        <v>1590</v>
      </c>
      <c r="J1633">
        <v>1988</v>
      </c>
      <c r="K1633">
        <v>1987</v>
      </c>
      <c r="L1633" t="s">
        <v>9857</v>
      </c>
      <c r="M1633" t="s">
        <v>9858</v>
      </c>
      <c r="N1633" t="s">
        <v>9859</v>
      </c>
      <c r="O1633" t="s">
        <v>32</v>
      </c>
      <c r="P1633" t="s">
        <v>31</v>
      </c>
      <c r="Q1633" t="s">
        <v>27</v>
      </c>
      <c r="R1633" t="s">
        <v>35</v>
      </c>
      <c r="S1633" t="s">
        <v>27</v>
      </c>
      <c r="T1633" t="s">
        <v>27</v>
      </c>
      <c r="U1633" t="s">
        <v>27</v>
      </c>
      <c r="V1633" t="s">
        <v>31</v>
      </c>
      <c r="W1633" t="s">
        <v>27</v>
      </c>
      <c r="X1633" t="s">
        <v>47</v>
      </c>
      <c r="Y1633" t="s">
        <v>9860</v>
      </c>
    </row>
    <row r="1634" spans="1:25" x14ac:dyDescent="0.25">
      <c r="A1634">
        <v>371546</v>
      </c>
      <c r="B1634" t="s">
        <v>9861</v>
      </c>
      <c r="C1634" t="s">
        <v>9862</v>
      </c>
      <c r="D1634">
        <v>4</v>
      </c>
      <c r="E1634" t="s">
        <v>9863</v>
      </c>
      <c r="F1634" t="s">
        <v>9864</v>
      </c>
      <c r="G1634" t="e">
        <f>-cycline</f>
        <v>#NAME?</v>
      </c>
      <c r="H1634" t="s">
        <v>1056</v>
      </c>
      <c r="I1634" t="e">
        <f>-cycline</f>
        <v>#NAME?</v>
      </c>
      <c r="J1634">
        <v>1966</v>
      </c>
      <c r="K1634">
        <v>1967</v>
      </c>
      <c r="L1634" t="s">
        <v>9865</v>
      </c>
      <c r="M1634" t="s">
        <v>9866</v>
      </c>
      <c r="N1634" t="s">
        <v>2711</v>
      </c>
      <c r="O1634" t="s">
        <v>26</v>
      </c>
      <c r="P1634" t="s">
        <v>27</v>
      </c>
      <c r="Q1634" t="s">
        <v>27</v>
      </c>
      <c r="R1634" t="s">
        <v>28</v>
      </c>
      <c r="S1634" t="s">
        <v>27</v>
      </c>
      <c r="T1634" t="s">
        <v>31</v>
      </c>
      <c r="U1634" t="s">
        <v>31</v>
      </c>
      <c r="V1634" t="s">
        <v>27</v>
      </c>
      <c r="W1634" t="s">
        <v>31</v>
      </c>
      <c r="X1634" t="s">
        <v>47</v>
      </c>
      <c r="Y1634" t="s">
        <v>9867</v>
      </c>
    </row>
    <row r="1635" spans="1:25" x14ac:dyDescent="0.25">
      <c r="A1635">
        <v>675173</v>
      </c>
      <c r="B1635" t="s">
        <v>9868</v>
      </c>
      <c r="C1635" t="s">
        <v>9869</v>
      </c>
      <c r="D1635">
        <v>4</v>
      </c>
      <c r="E1635" t="s">
        <v>9870</v>
      </c>
      <c r="F1635" t="s">
        <v>1902</v>
      </c>
      <c r="G1635" t="e">
        <f ca="1">-fetamin(e)</f>
        <v>#NAME?</v>
      </c>
      <c r="H1635" t="s">
        <v>1109</v>
      </c>
      <c r="I1635" t="e">
        <f ca="1">-fetamin(e)</f>
        <v>#NAME?</v>
      </c>
      <c r="J1635">
        <v>2005</v>
      </c>
      <c r="K1635">
        <v>2007</v>
      </c>
      <c r="L1635" t="s">
        <v>9871</v>
      </c>
      <c r="M1635" t="s">
        <v>9872</v>
      </c>
      <c r="O1635" t="s">
        <v>32</v>
      </c>
      <c r="P1635" t="s">
        <v>31</v>
      </c>
      <c r="Q1635" t="s">
        <v>27</v>
      </c>
      <c r="R1635" t="s">
        <v>28</v>
      </c>
      <c r="S1635" t="s">
        <v>31</v>
      </c>
      <c r="T1635" t="s">
        <v>31</v>
      </c>
      <c r="U1635" t="s">
        <v>27</v>
      </c>
      <c r="V1635" t="s">
        <v>27</v>
      </c>
      <c r="W1635" t="s">
        <v>31</v>
      </c>
      <c r="X1635" t="s">
        <v>47</v>
      </c>
      <c r="Y1635" t="s">
        <v>9873</v>
      </c>
    </row>
    <row r="1636" spans="1:25" x14ac:dyDescent="0.25">
      <c r="A1636">
        <v>4345</v>
      </c>
      <c r="B1636" t="s">
        <v>9874</v>
      </c>
      <c r="C1636" t="s">
        <v>9875</v>
      </c>
      <c r="D1636">
        <v>4</v>
      </c>
      <c r="E1636" t="s">
        <v>9876</v>
      </c>
      <c r="F1636" t="s">
        <v>3665</v>
      </c>
      <c r="G1636" t="s">
        <v>6173</v>
      </c>
      <c r="H1636" t="s">
        <v>6174</v>
      </c>
      <c r="I1636" t="s">
        <v>6173</v>
      </c>
      <c r="J1636">
        <v>1991</v>
      </c>
      <c r="K1636">
        <v>1996</v>
      </c>
      <c r="L1636" t="s">
        <v>9877</v>
      </c>
      <c r="M1636" t="s">
        <v>9878</v>
      </c>
      <c r="N1636" t="s">
        <v>61</v>
      </c>
      <c r="O1636" t="s">
        <v>32</v>
      </c>
      <c r="P1636" t="s">
        <v>31</v>
      </c>
      <c r="Q1636" t="s">
        <v>27</v>
      </c>
      <c r="R1636" t="s">
        <v>35</v>
      </c>
      <c r="S1636" t="s">
        <v>27</v>
      </c>
      <c r="T1636" t="s">
        <v>31</v>
      </c>
      <c r="U1636" t="s">
        <v>27</v>
      </c>
      <c r="V1636" t="s">
        <v>27</v>
      </c>
      <c r="W1636" t="s">
        <v>31</v>
      </c>
      <c r="X1636" t="s">
        <v>47</v>
      </c>
      <c r="Y1636" t="s">
        <v>9879</v>
      </c>
    </row>
    <row r="1637" spans="1:25" x14ac:dyDescent="0.25">
      <c r="A1637">
        <v>20881</v>
      </c>
      <c r="B1637" t="s">
        <v>9880</v>
      </c>
      <c r="C1637" t="s">
        <v>9881</v>
      </c>
      <c r="D1637">
        <v>4</v>
      </c>
      <c r="E1637">
        <v>5052</v>
      </c>
      <c r="F1637" t="s">
        <v>9882</v>
      </c>
      <c r="J1637">
        <v>1963</v>
      </c>
      <c r="K1637">
        <v>1963</v>
      </c>
      <c r="L1637" t="s">
        <v>9883</v>
      </c>
      <c r="M1637" t="s">
        <v>9884</v>
      </c>
      <c r="N1637" t="s">
        <v>1158</v>
      </c>
      <c r="O1637" t="s">
        <v>32</v>
      </c>
      <c r="P1637" t="s">
        <v>31</v>
      </c>
      <c r="Q1637" t="s">
        <v>27</v>
      </c>
      <c r="R1637" t="s">
        <v>28</v>
      </c>
      <c r="S1637" t="s">
        <v>27</v>
      </c>
      <c r="T1637" t="s">
        <v>31</v>
      </c>
      <c r="U1637" t="s">
        <v>31</v>
      </c>
      <c r="V1637" t="s">
        <v>31</v>
      </c>
      <c r="W1637" t="s">
        <v>27</v>
      </c>
      <c r="X1637" t="s">
        <v>47</v>
      </c>
      <c r="Y1637" t="s">
        <v>9885</v>
      </c>
    </row>
    <row r="1638" spans="1:25" x14ac:dyDescent="0.25">
      <c r="A1638">
        <v>136282</v>
      </c>
      <c r="B1638" t="s">
        <v>9886</v>
      </c>
      <c r="C1638" t="s">
        <v>9887</v>
      </c>
      <c r="D1638">
        <v>4</v>
      </c>
      <c r="F1638" t="s">
        <v>9888</v>
      </c>
      <c r="J1638">
        <v>1963</v>
      </c>
      <c r="K1638">
        <v>1957</v>
      </c>
      <c r="L1638" t="s">
        <v>9889</v>
      </c>
      <c r="M1638" t="s">
        <v>9890</v>
      </c>
      <c r="N1638" t="s">
        <v>9891</v>
      </c>
      <c r="O1638" t="s">
        <v>36</v>
      </c>
      <c r="P1638" t="s">
        <v>27</v>
      </c>
      <c r="Q1638" t="s">
        <v>27</v>
      </c>
      <c r="R1638" t="s">
        <v>37</v>
      </c>
      <c r="S1638" t="s">
        <v>27</v>
      </c>
      <c r="T1638" t="s">
        <v>31</v>
      </c>
      <c r="U1638" t="s">
        <v>31</v>
      </c>
      <c r="V1638" t="s">
        <v>27</v>
      </c>
      <c r="W1638" t="s">
        <v>27</v>
      </c>
      <c r="X1638" t="s">
        <v>47</v>
      </c>
      <c r="Y1638" t="s">
        <v>9892</v>
      </c>
    </row>
    <row r="1639" spans="1:25" x14ac:dyDescent="0.25">
      <c r="A1639">
        <v>674320</v>
      </c>
      <c r="B1639" t="s">
        <v>9893</v>
      </c>
      <c r="C1639" t="s">
        <v>9894</v>
      </c>
      <c r="D1639">
        <v>4</v>
      </c>
      <c r="F1639" t="s">
        <v>500</v>
      </c>
      <c r="K1639">
        <v>1958</v>
      </c>
      <c r="L1639" t="s">
        <v>9895</v>
      </c>
      <c r="M1639" t="s">
        <v>9896</v>
      </c>
      <c r="N1639" t="s">
        <v>855</v>
      </c>
      <c r="O1639" t="s">
        <v>32</v>
      </c>
      <c r="P1639" t="s">
        <v>31</v>
      </c>
      <c r="Q1639" t="s">
        <v>27</v>
      </c>
      <c r="R1639" t="s">
        <v>35</v>
      </c>
      <c r="S1639" t="s">
        <v>27</v>
      </c>
      <c r="T1639" t="s">
        <v>31</v>
      </c>
      <c r="U1639" t="s">
        <v>27</v>
      </c>
      <c r="V1639" t="s">
        <v>27</v>
      </c>
      <c r="W1639" t="s">
        <v>31</v>
      </c>
      <c r="X1639" t="s">
        <v>47</v>
      </c>
      <c r="Y1639" t="s">
        <v>9897</v>
      </c>
    </row>
    <row r="1640" spans="1:25" x14ac:dyDescent="0.25">
      <c r="A1640">
        <v>20496</v>
      </c>
      <c r="B1640" t="s">
        <v>9898</v>
      </c>
      <c r="C1640" t="s">
        <v>9899</v>
      </c>
      <c r="D1640">
        <v>4</v>
      </c>
      <c r="E1640" t="s">
        <v>9900</v>
      </c>
      <c r="F1640" t="s">
        <v>3665</v>
      </c>
      <c r="G1640" t="e">
        <f>-icam</f>
        <v>#NAME?</v>
      </c>
      <c r="H1640" t="s">
        <v>424</v>
      </c>
      <c r="I1640" t="e">
        <f>-icam</f>
        <v>#NAME?</v>
      </c>
      <c r="J1640">
        <v>1997</v>
      </c>
      <c r="K1640">
        <v>2000</v>
      </c>
      <c r="L1640" t="s">
        <v>9901</v>
      </c>
      <c r="M1640" t="s">
        <v>9902</v>
      </c>
      <c r="N1640" t="s">
        <v>9903</v>
      </c>
      <c r="O1640" t="s">
        <v>32</v>
      </c>
      <c r="P1640" t="s">
        <v>31</v>
      </c>
      <c r="Q1640" t="s">
        <v>27</v>
      </c>
      <c r="R1640" t="s">
        <v>35</v>
      </c>
      <c r="S1640" t="s">
        <v>27</v>
      </c>
      <c r="T1640" t="s">
        <v>31</v>
      </c>
      <c r="U1640" t="s">
        <v>27</v>
      </c>
      <c r="V1640" t="s">
        <v>27</v>
      </c>
      <c r="W1640" t="s">
        <v>31</v>
      </c>
      <c r="X1640" t="s">
        <v>47</v>
      </c>
      <c r="Y1640" t="s">
        <v>9904</v>
      </c>
    </row>
    <row r="1641" spans="1:25" x14ac:dyDescent="0.25">
      <c r="A1641">
        <v>674924</v>
      </c>
      <c r="B1641" t="s">
        <v>9905</v>
      </c>
      <c r="C1641" t="s">
        <v>9906</v>
      </c>
      <c r="D1641">
        <v>4</v>
      </c>
      <c r="F1641" t="s">
        <v>319</v>
      </c>
      <c r="G1641" t="s">
        <v>654</v>
      </c>
      <c r="H1641" t="s">
        <v>655</v>
      </c>
      <c r="I1641" t="s">
        <v>654</v>
      </c>
      <c r="K1641">
        <v>1979</v>
      </c>
      <c r="L1641" t="s">
        <v>3388</v>
      </c>
      <c r="M1641" t="s">
        <v>3389</v>
      </c>
      <c r="N1641" t="s">
        <v>1717</v>
      </c>
      <c r="O1641" t="s">
        <v>26</v>
      </c>
      <c r="P1641" t="s">
        <v>27</v>
      </c>
      <c r="Q1641" t="s">
        <v>27</v>
      </c>
      <c r="R1641" t="s">
        <v>28</v>
      </c>
      <c r="S1641" t="s">
        <v>31</v>
      </c>
      <c r="T1641" t="s">
        <v>27</v>
      </c>
      <c r="U1641" t="s">
        <v>31</v>
      </c>
      <c r="V1641" t="s">
        <v>27</v>
      </c>
      <c r="W1641" t="s">
        <v>31</v>
      </c>
      <c r="X1641" t="s">
        <v>47</v>
      </c>
      <c r="Y1641" t="s">
        <v>9907</v>
      </c>
    </row>
    <row r="1642" spans="1:25" x14ac:dyDescent="0.25">
      <c r="A1642">
        <v>675602</v>
      </c>
      <c r="B1642" t="s">
        <v>9908</v>
      </c>
      <c r="C1642" t="s">
        <v>9909</v>
      </c>
      <c r="D1642">
        <v>4</v>
      </c>
      <c r="F1642" t="s">
        <v>9910</v>
      </c>
      <c r="L1642" t="s">
        <v>9911</v>
      </c>
      <c r="M1642" t="s">
        <v>9912</v>
      </c>
      <c r="O1642" t="s">
        <v>37</v>
      </c>
      <c r="P1642" t="s">
        <v>27</v>
      </c>
      <c r="Q1642" t="s">
        <v>27</v>
      </c>
      <c r="R1642" t="s">
        <v>28</v>
      </c>
      <c r="S1642" t="s">
        <v>27</v>
      </c>
      <c r="T1642" t="s">
        <v>27</v>
      </c>
      <c r="U1642" t="s">
        <v>31</v>
      </c>
      <c r="V1642" t="s">
        <v>27</v>
      </c>
      <c r="W1642" t="s">
        <v>27</v>
      </c>
      <c r="X1642" t="s">
        <v>47</v>
      </c>
    </row>
    <row r="1643" spans="1:25" x14ac:dyDescent="0.25">
      <c r="A1643">
        <v>169321</v>
      </c>
      <c r="B1643" t="s">
        <v>9913</v>
      </c>
      <c r="C1643" t="s">
        <v>9914</v>
      </c>
      <c r="D1643">
        <v>4</v>
      </c>
      <c r="F1643" t="s">
        <v>9915</v>
      </c>
      <c r="G1643" t="e">
        <f>-uridine</f>
        <v>#NAME?</v>
      </c>
      <c r="H1643" t="s">
        <v>3541</v>
      </c>
      <c r="I1643" t="e">
        <f>-uridine</f>
        <v>#NAME?</v>
      </c>
      <c r="J1643">
        <v>1977</v>
      </c>
      <c r="K1643">
        <v>1980</v>
      </c>
      <c r="L1643" t="s">
        <v>9916</v>
      </c>
      <c r="M1643" t="s">
        <v>9917</v>
      </c>
      <c r="N1643" t="s">
        <v>9918</v>
      </c>
      <c r="O1643" t="s">
        <v>26</v>
      </c>
      <c r="P1643" t="s">
        <v>31</v>
      </c>
      <c r="Q1643" t="s">
        <v>27</v>
      </c>
      <c r="R1643" t="s">
        <v>28</v>
      </c>
      <c r="S1643" t="s">
        <v>27</v>
      </c>
      <c r="T1643" t="s">
        <v>27</v>
      </c>
      <c r="U1643" t="s">
        <v>27</v>
      </c>
      <c r="V1643" t="s">
        <v>31</v>
      </c>
      <c r="W1643" t="s">
        <v>27</v>
      </c>
      <c r="X1643" t="s">
        <v>47</v>
      </c>
      <c r="Y1643" t="s">
        <v>9919</v>
      </c>
    </row>
    <row r="1644" spans="1:25" x14ac:dyDescent="0.25">
      <c r="A1644">
        <v>428791</v>
      </c>
      <c r="B1644" t="s">
        <v>9920</v>
      </c>
      <c r="C1644" t="s">
        <v>9921</v>
      </c>
      <c r="D1644">
        <v>4</v>
      </c>
      <c r="F1644" t="s">
        <v>296</v>
      </c>
      <c r="K1644">
        <v>1963</v>
      </c>
      <c r="L1644" t="s">
        <v>9922</v>
      </c>
      <c r="M1644" t="s">
        <v>9923</v>
      </c>
      <c r="O1644" t="s">
        <v>32</v>
      </c>
      <c r="P1644" t="s">
        <v>31</v>
      </c>
      <c r="Q1644" t="s">
        <v>27</v>
      </c>
      <c r="R1644" t="s">
        <v>33</v>
      </c>
      <c r="S1644" t="s">
        <v>27</v>
      </c>
      <c r="T1644" t="s">
        <v>31</v>
      </c>
      <c r="U1644" t="s">
        <v>27</v>
      </c>
      <c r="V1644" t="s">
        <v>27</v>
      </c>
      <c r="W1644" t="s">
        <v>27</v>
      </c>
      <c r="X1644" t="s">
        <v>172</v>
      </c>
      <c r="Y1644" t="s">
        <v>9924</v>
      </c>
    </row>
    <row r="1645" spans="1:25" x14ac:dyDescent="0.25">
      <c r="A1645">
        <v>153330</v>
      </c>
      <c r="B1645" t="s">
        <v>9925</v>
      </c>
      <c r="C1645" t="s">
        <v>9926</v>
      </c>
      <c r="D1645">
        <v>4</v>
      </c>
      <c r="F1645" t="s">
        <v>9927</v>
      </c>
      <c r="G1645" t="s">
        <v>624</v>
      </c>
      <c r="H1645" t="s">
        <v>625</v>
      </c>
      <c r="I1645" t="s">
        <v>624</v>
      </c>
      <c r="K1645">
        <v>1982</v>
      </c>
      <c r="L1645" t="s">
        <v>9928</v>
      </c>
      <c r="M1645" t="s">
        <v>9929</v>
      </c>
      <c r="O1645" t="s">
        <v>32</v>
      </c>
      <c r="P1645" t="s">
        <v>31</v>
      </c>
      <c r="Q1645" t="s">
        <v>27</v>
      </c>
      <c r="R1645" t="s">
        <v>35</v>
      </c>
      <c r="S1645" t="s">
        <v>27</v>
      </c>
      <c r="T1645" t="s">
        <v>31</v>
      </c>
      <c r="U1645" t="s">
        <v>27</v>
      </c>
      <c r="V1645" t="s">
        <v>27</v>
      </c>
      <c r="W1645" t="s">
        <v>27</v>
      </c>
      <c r="X1645" t="s">
        <v>172</v>
      </c>
      <c r="Y1645" t="s">
        <v>9930</v>
      </c>
    </row>
    <row r="1646" spans="1:25" x14ac:dyDescent="0.25">
      <c r="A1646">
        <v>312971</v>
      </c>
      <c r="B1646" t="s">
        <v>9931</v>
      </c>
      <c r="C1646" t="s">
        <v>9932</v>
      </c>
      <c r="D1646">
        <v>4</v>
      </c>
      <c r="E1646" t="s">
        <v>9933</v>
      </c>
      <c r="F1646" t="s">
        <v>9934</v>
      </c>
      <c r="J1646">
        <v>2009</v>
      </c>
      <c r="K1646">
        <v>2011</v>
      </c>
      <c r="L1646" t="s">
        <v>9935</v>
      </c>
      <c r="M1646" t="s">
        <v>9936</v>
      </c>
      <c r="O1646" t="s">
        <v>32</v>
      </c>
      <c r="P1646" t="s">
        <v>31</v>
      </c>
      <c r="Q1646" t="s">
        <v>27</v>
      </c>
      <c r="R1646" t="s">
        <v>35</v>
      </c>
      <c r="S1646" t="s">
        <v>27</v>
      </c>
      <c r="T1646" t="s">
        <v>31</v>
      </c>
      <c r="U1646" t="s">
        <v>27</v>
      </c>
      <c r="V1646" t="s">
        <v>27</v>
      </c>
      <c r="W1646" t="s">
        <v>31</v>
      </c>
      <c r="X1646" t="s">
        <v>47</v>
      </c>
      <c r="Y1646" t="s">
        <v>9937</v>
      </c>
    </row>
    <row r="1647" spans="1:25" x14ac:dyDescent="0.25">
      <c r="A1647">
        <v>675155</v>
      </c>
      <c r="B1647" t="s">
        <v>9938</v>
      </c>
      <c r="C1647" t="s">
        <v>9939</v>
      </c>
      <c r="D1647">
        <v>4</v>
      </c>
      <c r="E1647" t="s">
        <v>9940</v>
      </c>
      <c r="F1647" t="s">
        <v>711</v>
      </c>
      <c r="G1647" t="s">
        <v>85</v>
      </c>
      <c r="H1647" t="s">
        <v>86</v>
      </c>
      <c r="I1647" t="s">
        <v>85</v>
      </c>
      <c r="J1647">
        <v>1987</v>
      </c>
      <c r="K1647">
        <v>1989</v>
      </c>
      <c r="L1647" t="s">
        <v>9941</v>
      </c>
      <c r="M1647" t="s">
        <v>9942</v>
      </c>
      <c r="N1647" t="s">
        <v>84</v>
      </c>
      <c r="O1647" t="s">
        <v>26</v>
      </c>
      <c r="P1647" t="s">
        <v>27</v>
      </c>
      <c r="Q1647" t="s">
        <v>27</v>
      </c>
      <c r="R1647" t="s">
        <v>28</v>
      </c>
      <c r="S1647" t="s">
        <v>27</v>
      </c>
      <c r="T1647" t="s">
        <v>27</v>
      </c>
      <c r="U1647" t="s">
        <v>31</v>
      </c>
      <c r="V1647" t="s">
        <v>27</v>
      </c>
      <c r="W1647" t="s">
        <v>27</v>
      </c>
      <c r="X1647" t="s">
        <v>172</v>
      </c>
      <c r="Y1647" t="s">
        <v>9943</v>
      </c>
    </row>
    <row r="1648" spans="1:25" x14ac:dyDescent="0.25">
      <c r="A1648">
        <v>46726</v>
      </c>
      <c r="B1648" t="s">
        <v>9944</v>
      </c>
      <c r="C1648" t="s">
        <v>9945</v>
      </c>
      <c r="D1648">
        <v>4</v>
      </c>
      <c r="F1648" t="s">
        <v>9946</v>
      </c>
      <c r="K1648">
        <v>1961</v>
      </c>
      <c r="L1648" t="s">
        <v>9947</v>
      </c>
      <c r="M1648" t="s">
        <v>9948</v>
      </c>
      <c r="N1648" t="s">
        <v>9949</v>
      </c>
      <c r="O1648" t="s">
        <v>32</v>
      </c>
      <c r="P1648" t="s">
        <v>31</v>
      </c>
      <c r="Q1648" t="s">
        <v>27</v>
      </c>
      <c r="R1648" t="s">
        <v>35</v>
      </c>
      <c r="S1648" t="s">
        <v>27</v>
      </c>
      <c r="T1648" t="s">
        <v>31</v>
      </c>
      <c r="U1648" t="s">
        <v>31</v>
      </c>
      <c r="V1648" t="s">
        <v>27</v>
      </c>
      <c r="W1648" t="s">
        <v>27</v>
      </c>
      <c r="X1648" t="s">
        <v>47</v>
      </c>
      <c r="Y1648" t="s">
        <v>9950</v>
      </c>
    </row>
    <row r="1649" spans="1:25" x14ac:dyDescent="0.25">
      <c r="A1649">
        <v>675261</v>
      </c>
      <c r="B1649" t="s">
        <v>9951</v>
      </c>
      <c r="C1649" t="s">
        <v>9952</v>
      </c>
      <c r="D1649">
        <v>4</v>
      </c>
      <c r="E1649" t="s">
        <v>9953</v>
      </c>
      <c r="F1649" t="s">
        <v>9954</v>
      </c>
      <c r="G1649" t="s">
        <v>9955</v>
      </c>
      <c r="H1649" t="s">
        <v>9956</v>
      </c>
      <c r="I1649" t="s">
        <v>9955</v>
      </c>
      <c r="J1649">
        <v>1986</v>
      </c>
      <c r="K1649">
        <v>1991</v>
      </c>
      <c r="L1649" t="s">
        <v>9957</v>
      </c>
      <c r="M1649" t="s">
        <v>9958</v>
      </c>
      <c r="N1649" t="s">
        <v>516</v>
      </c>
      <c r="O1649" t="s">
        <v>32</v>
      </c>
      <c r="P1649" t="s">
        <v>27</v>
      </c>
      <c r="Q1649" t="s">
        <v>27</v>
      </c>
      <c r="R1649" t="s">
        <v>28</v>
      </c>
      <c r="S1649" t="s">
        <v>31</v>
      </c>
      <c r="T1649" t="s">
        <v>31</v>
      </c>
      <c r="U1649" t="s">
        <v>27</v>
      </c>
      <c r="V1649" t="s">
        <v>27</v>
      </c>
      <c r="W1649" t="s">
        <v>31</v>
      </c>
      <c r="X1649" t="s">
        <v>47</v>
      </c>
      <c r="Y1649" t="s">
        <v>9959</v>
      </c>
    </row>
    <row r="1650" spans="1:25" x14ac:dyDescent="0.25">
      <c r="A1650">
        <v>721</v>
      </c>
      <c r="B1650" t="s">
        <v>9960</v>
      </c>
      <c r="C1650" t="s">
        <v>9961</v>
      </c>
      <c r="D1650">
        <v>4</v>
      </c>
      <c r="E1650" t="s">
        <v>9962</v>
      </c>
      <c r="F1650" t="s">
        <v>9963</v>
      </c>
      <c r="G1650" t="e">
        <f>-azepam</f>
        <v>#NAME?</v>
      </c>
      <c r="H1650" t="s">
        <v>286</v>
      </c>
      <c r="I1650" t="e">
        <f>-azepam</f>
        <v>#NAME?</v>
      </c>
      <c r="J1650">
        <v>1963</v>
      </c>
      <c r="K1650">
        <v>1963</v>
      </c>
      <c r="L1650" t="s">
        <v>9964</v>
      </c>
      <c r="M1650" t="s">
        <v>9965</v>
      </c>
      <c r="N1650" t="s">
        <v>125</v>
      </c>
      <c r="O1650" t="s">
        <v>32</v>
      </c>
      <c r="P1650" t="s">
        <v>31</v>
      </c>
      <c r="Q1650" t="s">
        <v>27</v>
      </c>
      <c r="R1650" t="s">
        <v>35</v>
      </c>
      <c r="S1650" t="s">
        <v>27</v>
      </c>
      <c r="T1650" t="s">
        <v>31</v>
      </c>
      <c r="U1650" t="s">
        <v>31</v>
      </c>
      <c r="V1650" t="s">
        <v>31</v>
      </c>
      <c r="W1650" t="s">
        <v>27</v>
      </c>
      <c r="X1650" t="s">
        <v>47</v>
      </c>
      <c r="Y1650" t="s">
        <v>9966</v>
      </c>
    </row>
    <row r="1651" spans="1:25" x14ac:dyDescent="0.25">
      <c r="A1651">
        <v>422253</v>
      </c>
      <c r="B1651" t="s">
        <v>9967</v>
      </c>
      <c r="C1651" t="s">
        <v>9968</v>
      </c>
      <c r="D1651">
        <v>4</v>
      </c>
      <c r="E1651" t="s">
        <v>9969</v>
      </c>
      <c r="F1651" t="s">
        <v>9970</v>
      </c>
      <c r="G1651" t="e">
        <f>-vir</f>
        <v>#NAME?</v>
      </c>
      <c r="H1651" t="s">
        <v>4611</v>
      </c>
      <c r="I1651" t="s">
        <v>4612</v>
      </c>
      <c r="J1651">
        <v>2007</v>
      </c>
      <c r="K1651">
        <v>2007</v>
      </c>
      <c r="L1651" t="s">
        <v>9971</v>
      </c>
      <c r="M1651" t="s">
        <v>9972</v>
      </c>
      <c r="O1651" t="s">
        <v>32</v>
      </c>
      <c r="P1651" t="s">
        <v>31</v>
      </c>
      <c r="Q1651" t="s">
        <v>31</v>
      </c>
      <c r="R1651" t="s">
        <v>35</v>
      </c>
      <c r="S1651" t="s">
        <v>27</v>
      </c>
      <c r="T1651" t="s">
        <v>31</v>
      </c>
      <c r="U1651" t="s">
        <v>27</v>
      </c>
      <c r="V1651" t="s">
        <v>27</v>
      </c>
      <c r="W1651" t="s">
        <v>27</v>
      </c>
      <c r="X1651" t="s">
        <v>47</v>
      </c>
      <c r="Y1651" t="s">
        <v>9973</v>
      </c>
    </row>
    <row r="1652" spans="1:25" x14ac:dyDescent="0.25">
      <c r="A1652">
        <v>365281</v>
      </c>
      <c r="B1652" t="s">
        <v>9974</v>
      </c>
      <c r="C1652" t="s">
        <v>9975</v>
      </c>
      <c r="D1652">
        <v>4</v>
      </c>
      <c r="F1652" t="s">
        <v>9976</v>
      </c>
      <c r="K1652">
        <v>1958</v>
      </c>
      <c r="L1652" t="s">
        <v>9977</v>
      </c>
      <c r="M1652" t="s">
        <v>9978</v>
      </c>
      <c r="N1652" t="s">
        <v>895</v>
      </c>
      <c r="O1652" t="s">
        <v>26</v>
      </c>
      <c r="P1652" t="s">
        <v>31</v>
      </c>
      <c r="Q1652" t="s">
        <v>27</v>
      </c>
      <c r="R1652" t="s">
        <v>28</v>
      </c>
      <c r="S1652" t="s">
        <v>27</v>
      </c>
      <c r="T1652" t="s">
        <v>31</v>
      </c>
      <c r="U1652" t="s">
        <v>31</v>
      </c>
      <c r="V1652" t="s">
        <v>31</v>
      </c>
      <c r="W1652" t="s">
        <v>27</v>
      </c>
      <c r="X1652" t="s">
        <v>47</v>
      </c>
      <c r="Y1652" t="s">
        <v>9979</v>
      </c>
    </row>
    <row r="1653" spans="1:25" x14ac:dyDescent="0.25">
      <c r="A1653">
        <v>675020</v>
      </c>
      <c r="B1653" t="s">
        <v>9980</v>
      </c>
      <c r="C1653" t="s">
        <v>9981</v>
      </c>
      <c r="D1653">
        <v>4</v>
      </c>
      <c r="F1653" t="s">
        <v>9982</v>
      </c>
      <c r="K1653">
        <v>1979</v>
      </c>
      <c r="L1653" t="s">
        <v>9983</v>
      </c>
      <c r="M1653" t="s">
        <v>9984</v>
      </c>
      <c r="N1653" t="s">
        <v>631</v>
      </c>
      <c r="O1653" t="s">
        <v>32</v>
      </c>
      <c r="P1653" t="s">
        <v>31</v>
      </c>
      <c r="Q1653" t="s">
        <v>27</v>
      </c>
      <c r="R1653" t="s">
        <v>28</v>
      </c>
      <c r="S1653" t="s">
        <v>27</v>
      </c>
      <c r="T1653" t="s">
        <v>27</v>
      </c>
      <c r="U1653" t="s">
        <v>27</v>
      </c>
      <c r="V1653" t="s">
        <v>31</v>
      </c>
      <c r="W1653" t="s">
        <v>27</v>
      </c>
      <c r="X1653" t="s">
        <v>47</v>
      </c>
      <c r="Y1653" t="s">
        <v>9985</v>
      </c>
    </row>
    <row r="1654" spans="1:25" x14ac:dyDescent="0.25">
      <c r="A1654">
        <v>313314</v>
      </c>
      <c r="B1654" t="s">
        <v>9986</v>
      </c>
      <c r="C1654" t="s">
        <v>9987</v>
      </c>
      <c r="D1654">
        <v>4</v>
      </c>
      <c r="E1654" t="s">
        <v>9988</v>
      </c>
      <c r="F1654" t="s">
        <v>9989</v>
      </c>
      <c r="G1654" t="e">
        <f>-onide</f>
        <v>#NAME?</v>
      </c>
      <c r="H1654" t="s">
        <v>77</v>
      </c>
      <c r="I1654" t="e">
        <f>-onide</f>
        <v>#NAME?</v>
      </c>
      <c r="J1654">
        <v>1979</v>
      </c>
      <c r="K1654">
        <v>1994</v>
      </c>
      <c r="L1654" t="s">
        <v>9990</v>
      </c>
      <c r="M1654" t="s">
        <v>9991</v>
      </c>
      <c r="N1654" t="s">
        <v>241</v>
      </c>
      <c r="O1654" t="s">
        <v>26</v>
      </c>
      <c r="P1654" t="s">
        <v>31</v>
      </c>
      <c r="Q1654" t="s">
        <v>27</v>
      </c>
      <c r="R1654" t="s">
        <v>33</v>
      </c>
      <c r="S1654" t="s">
        <v>31</v>
      </c>
      <c r="T1654" t="s">
        <v>31</v>
      </c>
      <c r="U1654" t="s">
        <v>27</v>
      </c>
      <c r="V1654" t="s">
        <v>31</v>
      </c>
      <c r="W1654" t="s">
        <v>31</v>
      </c>
      <c r="X1654" t="s">
        <v>47</v>
      </c>
      <c r="Y1654" t="s">
        <v>9992</v>
      </c>
    </row>
    <row r="1655" spans="1:25" x14ac:dyDescent="0.25">
      <c r="A1655">
        <v>12105</v>
      </c>
      <c r="B1655" t="s">
        <v>9993</v>
      </c>
      <c r="C1655" t="s">
        <v>9994</v>
      </c>
      <c r="D1655">
        <v>4</v>
      </c>
      <c r="E1655" t="s">
        <v>9995</v>
      </c>
      <c r="F1655" t="s">
        <v>1034</v>
      </c>
      <c r="G1655" t="s">
        <v>85</v>
      </c>
      <c r="H1655" t="s">
        <v>86</v>
      </c>
      <c r="I1655" t="s">
        <v>85</v>
      </c>
      <c r="J1655">
        <v>1980</v>
      </c>
      <c r="K1655">
        <v>1983</v>
      </c>
      <c r="L1655" t="s">
        <v>9996</v>
      </c>
      <c r="M1655" t="s">
        <v>9997</v>
      </c>
      <c r="N1655" t="s">
        <v>84</v>
      </c>
      <c r="O1655" t="s">
        <v>26</v>
      </c>
      <c r="P1655" t="s">
        <v>31</v>
      </c>
      <c r="Q1655" t="s">
        <v>27</v>
      </c>
      <c r="R1655" t="s">
        <v>28</v>
      </c>
      <c r="S1655" t="s">
        <v>27</v>
      </c>
      <c r="T1655" t="s">
        <v>27</v>
      </c>
      <c r="U1655" t="s">
        <v>31</v>
      </c>
      <c r="V1655" t="s">
        <v>27</v>
      </c>
      <c r="W1655" t="s">
        <v>27</v>
      </c>
      <c r="X1655" t="s">
        <v>172</v>
      </c>
      <c r="Y1655" t="s">
        <v>9998</v>
      </c>
    </row>
    <row r="1656" spans="1:25" x14ac:dyDescent="0.25">
      <c r="A1656">
        <v>675515</v>
      </c>
      <c r="B1656" t="s">
        <v>9999</v>
      </c>
      <c r="C1656" t="s">
        <v>10000</v>
      </c>
      <c r="D1656">
        <v>4</v>
      </c>
      <c r="F1656" t="s">
        <v>10001</v>
      </c>
      <c r="G1656" t="e">
        <f>-parin</f>
        <v>#NAME?</v>
      </c>
      <c r="H1656" t="s">
        <v>2706</v>
      </c>
      <c r="I1656" t="e">
        <f>-parin</f>
        <v>#NAME?</v>
      </c>
      <c r="K1656">
        <v>1939</v>
      </c>
      <c r="L1656" t="s">
        <v>7501</v>
      </c>
      <c r="M1656" t="s">
        <v>7502</v>
      </c>
      <c r="N1656" t="s">
        <v>425</v>
      </c>
      <c r="O1656" t="s">
        <v>50</v>
      </c>
      <c r="P1656" t="s">
        <v>27</v>
      </c>
      <c r="Q1656" t="s">
        <v>27</v>
      </c>
      <c r="R1656" t="s">
        <v>28</v>
      </c>
      <c r="S1656" t="s">
        <v>27</v>
      </c>
      <c r="T1656" t="s">
        <v>27</v>
      </c>
      <c r="U1656" t="s">
        <v>31</v>
      </c>
      <c r="V1656" t="s">
        <v>27</v>
      </c>
      <c r="W1656" t="s">
        <v>31</v>
      </c>
      <c r="X1656" t="s">
        <v>47</v>
      </c>
    </row>
    <row r="1657" spans="1:25" x14ac:dyDescent="0.25">
      <c r="A1657">
        <v>675198</v>
      </c>
      <c r="B1657" t="s">
        <v>10002</v>
      </c>
      <c r="C1657" t="s">
        <v>10003</v>
      </c>
      <c r="D1657">
        <v>4</v>
      </c>
      <c r="E1657" t="s">
        <v>10004</v>
      </c>
      <c r="F1657" t="s">
        <v>10005</v>
      </c>
      <c r="G1657" t="e">
        <f>-relin</f>
        <v>#NAME?</v>
      </c>
      <c r="H1657" t="s">
        <v>849</v>
      </c>
      <c r="I1657" t="e">
        <f>-relin</f>
        <v>#NAME?</v>
      </c>
      <c r="J1657">
        <v>1987</v>
      </c>
      <c r="K1657">
        <v>1989</v>
      </c>
      <c r="L1657" t="s">
        <v>10006</v>
      </c>
      <c r="M1657" t="s">
        <v>10007</v>
      </c>
      <c r="N1657" t="s">
        <v>2727</v>
      </c>
      <c r="O1657" t="s">
        <v>40</v>
      </c>
      <c r="P1657" t="s">
        <v>27</v>
      </c>
      <c r="Q1657" t="s">
        <v>27</v>
      </c>
      <c r="R1657" t="s">
        <v>28</v>
      </c>
      <c r="S1657" t="s">
        <v>27</v>
      </c>
      <c r="T1657" t="s">
        <v>27</v>
      </c>
      <c r="U1657" t="s">
        <v>31</v>
      </c>
      <c r="V1657" t="s">
        <v>27</v>
      </c>
      <c r="W1657" t="s">
        <v>27</v>
      </c>
      <c r="X1657" t="s">
        <v>47</v>
      </c>
      <c r="Y1657" t="s">
        <v>10008</v>
      </c>
    </row>
    <row r="1658" spans="1:25" x14ac:dyDescent="0.25">
      <c r="A1658">
        <v>219334</v>
      </c>
      <c r="B1658" t="s">
        <v>10009</v>
      </c>
      <c r="C1658" t="s">
        <v>10010</v>
      </c>
      <c r="D1658">
        <v>4</v>
      </c>
      <c r="F1658" t="s">
        <v>10011</v>
      </c>
      <c r="K1658">
        <v>1952</v>
      </c>
      <c r="L1658" t="s">
        <v>10012</v>
      </c>
      <c r="M1658" t="s">
        <v>10013</v>
      </c>
      <c r="N1658" t="s">
        <v>1648</v>
      </c>
      <c r="O1658" t="s">
        <v>32</v>
      </c>
      <c r="P1658" t="s">
        <v>31</v>
      </c>
      <c r="Q1658" t="s">
        <v>27</v>
      </c>
      <c r="R1658" t="s">
        <v>28</v>
      </c>
      <c r="S1658" t="s">
        <v>27</v>
      </c>
      <c r="T1658" t="s">
        <v>31</v>
      </c>
      <c r="U1658" t="s">
        <v>31</v>
      </c>
      <c r="V1658" t="s">
        <v>31</v>
      </c>
      <c r="W1658" t="s">
        <v>27</v>
      </c>
      <c r="X1658" t="s">
        <v>580</v>
      </c>
      <c r="Y1658" t="s">
        <v>10014</v>
      </c>
    </row>
    <row r="1659" spans="1:25" x14ac:dyDescent="0.25">
      <c r="A1659">
        <v>675272</v>
      </c>
      <c r="B1659" t="s">
        <v>10015</v>
      </c>
      <c r="C1659" t="s">
        <v>10016</v>
      </c>
      <c r="D1659">
        <v>4</v>
      </c>
      <c r="E1659" t="s">
        <v>10017</v>
      </c>
      <c r="F1659" t="s">
        <v>10018</v>
      </c>
      <c r="G1659" t="e">
        <f>-oxin</f>
        <v>#NAME?</v>
      </c>
      <c r="H1659" t="s">
        <v>528</v>
      </c>
      <c r="I1659" t="e">
        <f>-oxin</f>
        <v>#NAME?</v>
      </c>
      <c r="J1659">
        <v>1971</v>
      </c>
      <c r="K1659">
        <v>1978</v>
      </c>
      <c r="L1659" t="s">
        <v>10019</v>
      </c>
      <c r="M1659" t="s">
        <v>10020</v>
      </c>
      <c r="N1659" t="s">
        <v>1830</v>
      </c>
      <c r="O1659" t="s">
        <v>32</v>
      </c>
      <c r="P1659" t="s">
        <v>31</v>
      </c>
      <c r="Q1659" t="s">
        <v>27</v>
      </c>
      <c r="R1659" t="s">
        <v>35</v>
      </c>
      <c r="S1659" t="s">
        <v>27</v>
      </c>
      <c r="T1659" t="s">
        <v>31</v>
      </c>
      <c r="U1659" t="s">
        <v>27</v>
      </c>
      <c r="V1659" t="s">
        <v>27</v>
      </c>
      <c r="W1659" t="s">
        <v>27</v>
      </c>
      <c r="X1659" t="s">
        <v>47</v>
      </c>
      <c r="Y1659" t="s">
        <v>10021</v>
      </c>
    </row>
    <row r="1660" spans="1:25" x14ac:dyDescent="0.25">
      <c r="A1660">
        <v>469632</v>
      </c>
      <c r="B1660" t="s">
        <v>10022</v>
      </c>
      <c r="C1660" t="s">
        <v>10023</v>
      </c>
      <c r="D1660">
        <v>4</v>
      </c>
      <c r="F1660" t="s">
        <v>500</v>
      </c>
      <c r="K1660">
        <v>1957</v>
      </c>
      <c r="L1660" t="s">
        <v>10024</v>
      </c>
      <c r="M1660" t="s">
        <v>10025</v>
      </c>
      <c r="N1660" t="s">
        <v>490</v>
      </c>
      <c r="O1660" t="s">
        <v>32</v>
      </c>
      <c r="P1660" t="s">
        <v>27</v>
      </c>
      <c r="Q1660" t="s">
        <v>27</v>
      </c>
      <c r="R1660" t="s">
        <v>33</v>
      </c>
      <c r="S1660" t="s">
        <v>27</v>
      </c>
      <c r="T1660" t="s">
        <v>31</v>
      </c>
      <c r="U1660" t="s">
        <v>27</v>
      </c>
      <c r="V1660" t="s">
        <v>27</v>
      </c>
      <c r="W1660" t="s">
        <v>27</v>
      </c>
      <c r="X1660" t="s">
        <v>47</v>
      </c>
      <c r="Y1660" t="s">
        <v>10026</v>
      </c>
    </row>
    <row r="1661" spans="1:25" x14ac:dyDescent="0.25">
      <c r="A1661">
        <v>453520</v>
      </c>
      <c r="B1661" t="s">
        <v>10027</v>
      </c>
      <c r="C1661" t="s">
        <v>10028</v>
      </c>
      <c r="D1661">
        <v>4</v>
      </c>
      <c r="E1661" t="s">
        <v>10029</v>
      </c>
      <c r="F1661" t="s">
        <v>171</v>
      </c>
      <c r="G1661" t="e">
        <f>-micin</f>
        <v>#NAME?</v>
      </c>
      <c r="H1661" t="s">
        <v>62</v>
      </c>
      <c r="I1661" t="e">
        <f>-micin</f>
        <v>#NAME?</v>
      </c>
      <c r="J1661">
        <v>1976</v>
      </c>
      <c r="K1661">
        <v>1983</v>
      </c>
      <c r="L1661" t="s">
        <v>10030</v>
      </c>
      <c r="M1661" t="s">
        <v>10031</v>
      </c>
      <c r="N1661" t="s">
        <v>84</v>
      </c>
      <c r="O1661" t="s">
        <v>26</v>
      </c>
      <c r="P1661" t="s">
        <v>27</v>
      </c>
      <c r="Q1661" t="s">
        <v>27</v>
      </c>
      <c r="R1661" t="s">
        <v>28</v>
      </c>
      <c r="S1661" t="s">
        <v>27</v>
      </c>
      <c r="T1661" t="s">
        <v>27</v>
      </c>
      <c r="U1661" t="s">
        <v>31</v>
      </c>
      <c r="V1661" t="s">
        <v>27</v>
      </c>
      <c r="W1661" t="s">
        <v>27</v>
      </c>
      <c r="X1661" t="s">
        <v>172</v>
      </c>
      <c r="Y1661" t="s">
        <v>10032</v>
      </c>
    </row>
    <row r="1662" spans="1:25" x14ac:dyDescent="0.25">
      <c r="A1662">
        <v>421157</v>
      </c>
      <c r="B1662" t="s">
        <v>10033</v>
      </c>
      <c r="C1662" t="s">
        <v>10034</v>
      </c>
      <c r="D1662">
        <v>4</v>
      </c>
      <c r="F1662" t="s">
        <v>396</v>
      </c>
      <c r="G1662" t="e">
        <f>-cycline</f>
        <v>#NAME?</v>
      </c>
      <c r="H1662" t="s">
        <v>1056</v>
      </c>
      <c r="I1662" t="e">
        <f>-cycline</f>
        <v>#NAME?</v>
      </c>
      <c r="K1662">
        <v>1964</v>
      </c>
      <c r="L1662" t="s">
        <v>10035</v>
      </c>
      <c r="M1662" t="s">
        <v>10036</v>
      </c>
      <c r="N1662" t="s">
        <v>8385</v>
      </c>
      <c r="O1662" t="s">
        <v>26</v>
      </c>
      <c r="P1662" t="s">
        <v>27</v>
      </c>
      <c r="Q1662" t="s">
        <v>27</v>
      </c>
      <c r="R1662" t="s">
        <v>28</v>
      </c>
      <c r="S1662" t="s">
        <v>27</v>
      </c>
      <c r="T1662" t="s">
        <v>31</v>
      </c>
      <c r="U1662" t="s">
        <v>31</v>
      </c>
      <c r="V1662" t="s">
        <v>31</v>
      </c>
      <c r="W1662" t="s">
        <v>27</v>
      </c>
      <c r="X1662" t="s">
        <v>47</v>
      </c>
      <c r="Y1662" t="s">
        <v>10037</v>
      </c>
    </row>
    <row r="1663" spans="1:25" x14ac:dyDescent="0.25">
      <c r="A1663">
        <v>305519</v>
      </c>
      <c r="B1663" t="s">
        <v>10038</v>
      </c>
      <c r="C1663" t="s">
        <v>10039</v>
      </c>
      <c r="D1663">
        <v>4</v>
      </c>
      <c r="E1663" t="s">
        <v>10040</v>
      </c>
      <c r="F1663" t="s">
        <v>10041</v>
      </c>
      <c r="G1663" t="e">
        <f>-cillin</f>
        <v>#NAME?</v>
      </c>
      <c r="H1663" t="s">
        <v>34</v>
      </c>
      <c r="I1663" t="e">
        <f>-cillin</f>
        <v>#NAME?</v>
      </c>
      <c r="J1663">
        <v>1962</v>
      </c>
      <c r="K1663">
        <v>1965</v>
      </c>
      <c r="L1663" t="s">
        <v>10042</v>
      </c>
      <c r="M1663" t="s">
        <v>10043</v>
      </c>
      <c r="N1663" t="s">
        <v>84</v>
      </c>
      <c r="O1663" t="s">
        <v>26</v>
      </c>
      <c r="P1663" t="s">
        <v>31</v>
      </c>
      <c r="Q1663" t="s">
        <v>27</v>
      </c>
      <c r="R1663" t="s">
        <v>28</v>
      </c>
      <c r="S1663" t="s">
        <v>27</v>
      </c>
      <c r="T1663" t="s">
        <v>31</v>
      </c>
      <c r="U1663" t="s">
        <v>31</v>
      </c>
      <c r="V1663" t="s">
        <v>27</v>
      </c>
      <c r="W1663" t="s">
        <v>27</v>
      </c>
      <c r="X1663" t="s">
        <v>47</v>
      </c>
      <c r="Y1663" t="s">
        <v>10044</v>
      </c>
    </row>
    <row r="1664" spans="1:25" x14ac:dyDescent="0.25">
      <c r="A1664">
        <v>605</v>
      </c>
      <c r="B1664" t="s">
        <v>10045</v>
      </c>
      <c r="C1664" t="s">
        <v>10046</v>
      </c>
      <c r="D1664">
        <v>4</v>
      </c>
      <c r="F1664" t="s">
        <v>10047</v>
      </c>
      <c r="G1664" t="e">
        <f>-pramine</f>
        <v>#NAME?</v>
      </c>
      <c r="H1664" t="s">
        <v>893</v>
      </c>
      <c r="I1664" t="e">
        <f>-pramine</f>
        <v>#NAME?</v>
      </c>
      <c r="K1664">
        <v>1959</v>
      </c>
      <c r="L1664" t="s">
        <v>10048</v>
      </c>
      <c r="M1664" t="s">
        <v>10049</v>
      </c>
      <c r="N1664" t="s">
        <v>78</v>
      </c>
      <c r="O1664" t="s">
        <v>32</v>
      </c>
      <c r="P1664" t="s">
        <v>31</v>
      </c>
      <c r="Q1664" t="s">
        <v>27</v>
      </c>
      <c r="R1664" t="s">
        <v>35</v>
      </c>
      <c r="S1664" t="s">
        <v>27</v>
      </c>
      <c r="T1664" t="s">
        <v>31</v>
      </c>
      <c r="U1664" t="s">
        <v>31</v>
      </c>
      <c r="V1664" t="s">
        <v>27</v>
      </c>
      <c r="W1664" t="s">
        <v>31</v>
      </c>
      <c r="X1664" t="s">
        <v>47</v>
      </c>
      <c r="Y1664" t="s">
        <v>10050</v>
      </c>
    </row>
    <row r="1665" spans="1:25" x14ac:dyDescent="0.25">
      <c r="A1665">
        <v>1615</v>
      </c>
      <c r="B1665" t="s">
        <v>10051</v>
      </c>
      <c r="C1665" t="s">
        <v>10052</v>
      </c>
      <c r="D1665">
        <v>4</v>
      </c>
      <c r="F1665" t="s">
        <v>10053</v>
      </c>
      <c r="G1665" t="e">
        <f>-cillin</f>
        <v>#NAME?</v>
      </c>
      <c r="H1665" t="s">
        <v>34</v>
      </c>
      <c r="I1665" t="e">
        <f>-cillin</f>
        <v>#NAME?</v>
      </c>
      <c r="K1665">
        <v>1947</v>
      </c>
      <c r="L1665" t="s">
        <v>10054</v>
      </c>
      <c r="M1665" t="s">
        <v>10055</v>
      </c>
      <c r="N1665" t="s">
        <v>84</v>
      </c>
      <c r="O1665" t="s">
        <v>26</v>
      </c>
      <c r="P1665" t="s">
        <v>31</v>
      </c>
      <c r="Q1665" t="s">
        <v>27</v>
      </c>
      <c r="R1665" t="s">
        <v>28</v>
      </c>
      <c r="S1665" t="s">
        <v>27</v>
      </c>
      <c r="T1665" t="s">
        <v>31</v>
      </c>
      <c r="U1665" t="s">
        <v>31</v>
      </c>
      <c r="V1665" t="s">
        <v>27</v>
      </c>
      <c r="W1665" t="s">
        <v>31</v>
      </c>
      <c r="X1665" t="s">
        <v>47</v>
      </c>
      <c r="Y1665" t="s">
        <v>10056</v>
      </c>
    </row>
    <row r="1666" spans="1:25" x14ac:dyDescent="0.25">
      <c r="A1666">
        <v>674615</v>
      </c>
      <c r="B1666" t="s">
        <v>10057</v>
      </c>
      <c r="C1666" t="s">
        <v>10058</v>
      </c>
      <c r="D1666">
        <v>4</v>
      </c>
      <c r="F1666" t="s">
        <v>10059</v>
      </c>
      <c r="K1666">
        <v>1986</v>
      </c>
      <c r="L1666" t="s">
        <v>10060</v>
      </c>
      <c r="M1666" t="s">
        <v>10061</v>
      </c>
      <c r="O1666" t="s">
        <v>32</v>
      </c>
      <c r="P1666" t="s">
        <v>27</v>
      </c>
      <c r="Q1666" t="s">
        <v>27</v>
      </c>
      <c r="R1666" t="s">
        <v>37</v>
      </c>
      <c r="S1666" t="s">
        <v>27</v>
      </c>
      <c r="T1666" t="s">
        <v>27</v>
      </c>
      <c r="U1666" t="s">
        <v>31</v>
      </c>
      <c r="V1666" t="s">
        <v>27</v>
      </c>
      <c r="W1666" t="s">
        <v>27</v>
      </c>
      <c r="X1666" t="s">
        <v>172</v>
      </c>
      <c r="Y1666" t="s">
        <v>10062</v>
      </c>
    </row>
    <row r="1667" spans="1:25" x14ac:dyDescent="0.25">
      <c r="A1667">
        <v>27546</v>
      </c>
      <c r="B1667" t="s">
        <v>10063</v>
      </c>
      <c r="C1667" t="s">
        <v>10064</v>
      </c>
      <c r="D1667">
        <v>4</v>
      </c>
      <c r="F1667" t="s">
        <v>353</v>
      </c>
      <c r="K1667">
        <v>1982</v>
      </c>
      <c r="L1667" t="s">
        <v>10065</v>
      </c>
      <c r="M1667" t="s">
        <v>10066</v>
      </c>
      <c r="N1667" t="s">
        <v>10067</v>
      </c>
      <c r="O1667" t="s">
        <v>32</v>
      </c>
      <c r="P1667" t="s">
        <v>31</v>
      </c>
      <c r="Q1667" t="s">
        <v>27</v>
      </c>
      <c r="R1667" t="s">
        <v>35</v>
      </c>
      <c r="S1667" t="s">
        <v>27</v>
      </c>
      <c r="T1667" t="s">
        <v>27</v>
      </c>
      <c r="U1667" t="s">
        <v>31</v>
      </c>
      <c r="V1667" t="s">
        <v>27</v>
      </c>
      <c r="W1667" t="s">
        <v>27</v>
      </c>
      <c r="X1667" t="s">
        <v>172</v>
      </c>
      <c r="Y1667" t="s">
        <v>10068</v>
      </c>
    </row>
    <row r="1668" spans="1:25" x14ac:dyDescent="0.25">
      <c r="A1668">
        <v>7725</v>
      </c>
      <c r="B1668" t="s">
        <v>10069</v>
      </c>
      <c r="C1668" t="s">
        <v>10070</v>
      </c>
      <c r="D1668">
        <v>4</v>
      </c>
      <c r="E1668" t="s">
        <v>10071</v>
      </c>
      <c r="F1668" t="s">
        <v>10072</v>
      </c>
      <c r="J1668">
        <v>1968</v>
      </c>
      <c r="K1668">
        <v>1982</v>
      </c>
      <c r="L1668" t="s">
        <v>10073</v>
      </c>
      <c r="M1668" t="s">
        <v>10074</v>
      </c>
      <c r="N1668" t="s">
        <v>10075</v>
      </c>
      <c r="O1668" t="s">
        <v>32</v>
      </c>
      <c r="P1668" t="s">
        <v>27</v>
      </c>
      <c r="Q1668" t="s">
        <v>27</v>
      </c>
      <c r="R1668" t="s">
        <v>35</v>
      </c>
      <c r="S1668" t="s">
        <v>27</v>
      </c>
      <c r="T1668" t="s">
        <v>31</v>
      </c>
      <c r="U1668" t="s">
        <v>27</v>
      </c>
      <c r="V1668" t="s">
        <v>31</v>
      </c>
      <c r="W1668" t="s">
        <v>27</v>
      </c>
      <c r="X1668" t="s">
        <v>580</v>
      </c>
      <c r="Y1668" t="s">
        <v>10076</v>
      </c>
    </row>
    <row r="1669" spans="1:25" x14ac:dyDescent="0.25">
      <c r="A1669">
        <v>15990</v>
      </c>
      <c r="B1669" t="s">
        <v>10077</v>
      </c>
      <c r="C1669" t="s">
        <v>10078</v>
      </c>
      <c r="D1669">
        <v>4</v>
      </c>
      <c r="F1669" t="s">
        <v>10079</v>
      </c>
      <c r="J1669">
        <v>1962</v>
      </c>
      <c r="K1669">
        <v>1967</v>
      </c>
      <c r="L1669" t="s">
        <v>10080</v>
      </c>
      <c r="M1669" t="s">
        <v>10081</v>
      </c>
      <c r="N1669" t="s">
        <v>322</v>
      </c>
      <c r="O1669" t="s">
        <v>32</v>
      </c>
      <c r="P1669" t="s">
        <v>27</v>
      </c>
      <c r="Q1669" t="s">
        <v>27</v>
      </c>
      <c r="R1669" t="s">
        <v>28</v>
      </c>
      <c r="S1669" t="s">
        <v>27</v>
      </c>
      <c r="T1669" t="s">
        <v>31</v>
      </c>
      <c r="U1669" t="s">
        <v>27</v>
      </c>
      <c r="V1669" t="s">
        <v>27</v>
      </c>
      <c r="W1669" t="s">
        <v>27</v>
      </c>
      <c r="X1669" t="s">
        <v>47</v>
      </c>
      <c r="Y1669" t="s">
        <v>10082</v>
      </c>
    </row>
    <row r="1670" spans="1:25" x14ac:dyDescent="0.25">
      <c r="A1670">
        <v>583520</v>
      </c>
      <c r="B1670" t="s">
        <v>10083</v>
      </c>
      <c r="C1670" t="s">
        <v>10084</v>
      </c>
      <c r="D1670">
        <v>4</v>
      </c>
      <c r="E1670" t="s">
        <v>10085</v>
      </c>
      <c r="F1670" t="s">
        <v>2425</v>
      </c>
      <c r="J1670">
        <v>1976</v>
      </c>
      <c r="K1670">
        <v>1984</v>
      </c>
      <c r="L1670" t="s">
        <v>10086</v>
      </c>
      <c r="M1670" t="s">
        <v>10087</v>
      </c>
      <c r="N1670" t="s">
        <v>72</v>
      </c>
      <c r="O1670" t="s">
        <v>32</v>
      </c>
      <c r="P1670" t="s">
        <v>31</v>
      </c>
      <c r="Q1670" t="s">
        <v>27</v>
      </c>
      <c r="R1670" t="s">
        <v>33</v>
      </c>
      <c r="S1670" t="s">
        <v>27</v>
      </c>
      <c r="T1670" t="s">
        <v>31</v>
      </c>
      <c r="U1670" t="s">
        <v>27</v>
      </c>
      <c r="V1670" t="s">
        <v>27</v>
      </c>
      <c r="W1670" t="s">
        <v>31</v>
      </c>
      <c r="X1670" t="s">
        <v>172</v>
      </c>
      <c r="Y1670" t="s">
        <v>10088</v>
      </c>
    </row>
    <row r="1671" spans="1:25" x14ac:dyDescent="0.25">
      <c r="A1671">
        <v>27417</v>
      </c>
      <c r="B1671" t="s">
        <v>10089</v>
      </c>
      <c r="C1671" t="s">
        <v>10090</v>
      </c>
      <c r="D1671">
        <v>4</v>
      </c>
      <c r="E1671" t="s">
        <v>10091</v>
      </c>
      <c r="F1671" t="s">
        <v>184</v>
      </c>
      <c r="G1671" t="e">
        <f>-olol</f>
        <v>#NAME?</v>
      </c>
      <c r="H1671" t="s">
        <v>87</v>
      </c>
      <c r="I1671" t="e">
        <f>-olol</f>
        <v>#NAME?</v>
      </c>
      <c r="J1671">
        <v>1987</v>
      </c>
      <c r="K1671">
        <v>1992</v>
      </c>
      <c r="L1671" t="s">
        <v>10092</v>
      </c>
      <c r="M1671" t="s">
        <v>10093</v>
      </c>
      <c r="N1671" t="s">
        <v>8585</v>
      </c>
      <c r="O1671" t="s">
        <v>32</v>
      </c>
      <c r="P1671" t="s">
        <v>31</v>
      </c>
      <c r="Q1671" t="s">
        <v>27</v>
      </c>
      <c r="R1671" t="s">
        <v>33</v>
      </c>
      <c r="S1671" t="s">
        <v>27</v>
      </c>
      <c r="T1671" t="s">
        <v>31</v>
      </c>
      <c r="U1671" t="s">
        <v>27</v>
      </c>
      <c r="V1671" t="s">
        <v>27</v>
      </c>
      <c r="W1671" t="s">
        <v>27</v>
      </c>
      <c r="X1671" t="s">
        <v>47</v>
      </c>
      <c r="Y1671" t="s">
        <v>10094</v>
      </c>
    </row>
    <row r="1672" spans="1:25" x14ac:dyDescent="0.25">
      <c r="A1672">
        <v>139241</v>
      </c>
      <c r="B1672" t="s">
        <v>10095</v>
      </c>
      <c r="C1672" t="s">
        <v>10096</v>
      </c>
      <c r="D1672">
        <v>4</v>
      </c>
      <c r="F1672" t="s">
        <v>9915</v>
      </c>
      <c r="G1672" t="e">
        <f>-clidine</f>
        <v>#NAME?</v>
      </c>
      <c r="H1672" t="s">
        <v>398</v>
      </c>
      <c r="I1672" t="e">
        <f>-clidine</f>
        <v>#NAME?</v>
      </c>
      <c r="K1672">
        <v>1955</v>
      </c>
      <c r="L1672" t="s">
        <v>10097</v>
      </c>
      <c r="M1672" t="s">
        <v>10098</v>
      </c>
      <c r="N1672" t="s">
        <v>10099</v>
      </c>
      <c r="O1672" t="s">
        <v>32</v>
      </c>
      <c r="P1672" t="s">
        <v>31</v>
      </c>
      <c r="Q1672" t="s">
        <v>27</v>
      </c>
      <c r="R1672" t="s">
        <v>33</v>
      </c>
      <c r="S1672" t="s">
        <v>27</v>
      </c>
      <c r="T1672" t="s">
        <v>31</v>
      </c>
      <c r="U1672" t="s">
        <v>27</v>
      </c>
      <c r="V1672" t="s">
        <v>27</v>
      </c>
      <c r="W1672" t="s">
        <v>27</v>
      </c>
      <c r="X1672" t="s">
        <v>172</v>
      </c>
      <c r="Y1672" t="s">
        <v>10100</v>
      </c>
    </row>
    <row r="1673" spans="1:25" x14ac:dyDescent="0.25">
      <c r="A1673">
        <v>19316</v>
      </c>
      <c r="B1673" t="s">
        <v>10101</v>
      </c>
      <c r="C1673" t="s">
        <v>10102</v>
      </c>
      <c r="D1673">
        <v>4</v>
      </c>
      <c r="E1673" t="s">
        <v>10103</v>
      </c>
      <c r="F1673" t="s">
        <v>10104</v>
      </c>
      <c r="J1673">
        <v>1993</v>
      </c>
      <c r="K1673">
        <v>1997</v>
      </c>
      <c r="L1673" t="s">
        <v>10105</v>
      </c>
      <c r="M1673" t="s">
        <v>10106</v>
      </c>
      <c r="N1673" t="s">
        <v>10107</v>
      </c>
      <c r="O1673" t="s">
        <v>32</v>
      </c>
      <c r="P1673" t="s">
        <v>31</v>
      </c>
      <c r="Q1673" t="s">
        <v>27</v>
      </c>
      <c r="R1673" t="s">
        <v>35</v>
      </c>
      <c r="S1673" t="s">
        <v>27</v>
      </c>
      <c r="T1673" t="s">
        <v>31</v>
      </c>
      <c r="U1673" t="s">
        <v>27</v>
      </c>
      <c r="V1673" t="s">
        <v>27</v>
      </c>
      <c r="W1673" t="s">
        <v>31</v>
      </c>
      <c r="X1673" t="s">
        <v>47</v>
      </c>
      <c r="Y1673" t="s">
        <v>10108</v>
      </c>
    </row>
    <row r="1674" spans="1:25" x14ac:dyDescent="0.25">
      <c r="A1674">
        <v>42520</v>
      </c>
      <c r="B1674" t="s">
        <v>10109</v>
      </c>
      <c r="C1674" t="s">
        <v>10110</v>
      </c>
      <c r="D1674">
        <v>4</v>
      </c>
      <c r="E1674" t="s">
        <v>10111</v>
      </c>
      <c r="F1674" t="s">
        <v>10112</v>
      </c>
      <c r="G1674" t="e">
        <f>-azoline</f>
        <v>#NAME?</v>
      </c>
      <c r="H1674" t="s">
        <v>103</v>
      </c>
      <c r="I1674" t="e">
        <f>-azoline</f>
        <v>#NAME?</v>
      </c>
      <c r="J1674">
        <v>1963</v>
      </c>
      <c r="K1674">
        <v>1986</v>
      </c>
      <c r="L1674" t="s">
        <v>10113</v>
      </c>
      <c r="M1674" t="s">
        <v>10114</v>
      </c>
      <c r="N1674" t="s">
        <v>4204</v>
      </c>
      <c r="O1674" t="s">
        <v>32</v>
      </c>
      <c r="P1674" t="s">
        <v>31</v>
      </c>
      <c r="Q1674" t="s">
        <v>27</v>
      </c>
      <c r="R1674" t="s">
        <v>35</v>
      </c>
      <c r="S1674" t="s">
        <v>27</v>
      </c>
      <c r="T1674" t="s">
        <v>27</v>
      </c>
      <c r="U1674" t="s">
        <v>27</v>
      </c>
      <c r="V1674" t="s">
        <v>31</v>
      </c>
      <c r="W1674" t="s">
        <v>27</v>
      </c>
      <c r="X1674" t="s">
        <v>580</v>
      </c>
      <c r="Y1674" t="s">
        <v>10115</v>
      </c>
    </row>
    <row r="1675" spans="1:25" x14ac:dyDescent="0.25">
      <c r="A1675">
        <v>150313</v>
      </c>
      <c r="B1675" t="s">
        <v>10116</v>
      </c>
      <c r="C1675" t="s">
        <v>10117</v>
      </c>
      <c r="D1675">
        <v>4</v>
      </c>
      <c r="F1675" t="s">
        <v>10118</v>
      </c>
      <c r="G1675" t="s">
        <v>1141</v>
      </c>
      <c r="H1675" t="s">
        <v>1142</v>
      </c>
      <c r="I1675" t="s">
        <v>1141</v>
      </c>
      <c r="K1675">
        <v>1951</v>
      </c>
      <c r="L1675" t="s">
        <v>7506</v>
      </c>
      <c r="M1675" t="s">
        <v>7507</v>
      </c>
      <c r="N1675" t="s">
        <v>895</v>
      </c>
      <c r="O1675" t="s">
        <v>26</v>
      </c>
      <c r="P1675" t="s">
        <v>31</v>
      </c>
      <c r="Q1675" t="s">
        <v>27</v>
      </c>
      <c r="R1675" t="s">
        <v>28</v>
      </c>
      <c r="S1675" t="s">
        <v>31</v>
      </c>
      <c r="T1675" t="s">
        <v>27</v>
      </c>
      <c r="U1675" t="s">
        <v>31</v>
      </c>
      <c r="V1675" t="s">
        <v>31</v>
      </c>
      <c r="W1675" t="s">
        <v>27</v>
      </c>
      <c r="X1675" t="s">
        <v>47</v>
      </c>
      <c r="Y1675" t="s">
        <v>10119</v>
      </c>
    </row>
    <row r="1676" spans="1:25" x14ac:dyDescent="0.25">
      <c r="A1676">
        <v>74284</v>
      </c>
      <c r="B1676" t="s">
        <v>10120</v>
      </c>
      <c r="C1676" t="s">
        <v>10121</v>
      </c>
      <c r="D1676">
        <v>4</v>
      </c>
      <c r="E1676" t="s">
        <v>10122</v>
      </c>
      <c r="F1676" t="s">
        <v>371</v>
      </c>
      <c r="G1676" t="e">
        <f>-vir</f>
        <v>#NAME?</v>
      </c>
      <c r="H1676" t="s">
        <v>2124</v>
      </c>
      <c r="I1676" t="s">
        <v>2125</v>
      </c>
      <c r="J1676">
        <v>1992</v>
      </c>
      <c r="K1676">
        <v>1994</v>
      </c>
      <c r="L1676" t="s">
        <v>10123</v>
      </c>
      <c r="M1676" t="s">
        <v>10124</v>
      </c>
      <c r="N1676" t="s">
        <v>61</v>
      </c>
      <c r="O1676" t="s">
        <v>32</v>
      </c>
      <c r="P1676" t="s">
        <v>31</v>
      </c>
      <c r="Q1676" t="s">
        <v>27</v>
      </c>
      <c r="R1676" t="s">
        <v>35</v>
      </c>
      <c r="S1676" t="s">
        <v>27</v>
      </c>
      <c r="T1676" t="s">
        <v>31</v>
      </c>
      <c r="U1676" t="s">
        <v>27</v>
      </c>
      <c r="V1676" t="s">
        <v>27</v>
      </c>
      <c r="W1676" t="s">
        <v>27</v>
      </c>
      <c r="X1676" t="s">
        <v>47</v>
      </c>
      <c r="Y1676" t="s">
        <v>10125</v>
      </c>
    </row>
    <row r="1677" spans="1:25" x14ac:dyDescent="0.25">
      <c r="A1677">
        <v>99024</v>
      </c>
      <c r="B1677" t="s">
        <v>10126</v>
      </c>
      <c r="C1677" t="s">
        <v>10127</v>
      </c>
      <c r="D1677">
        <v>4</v>
      </c>
      <c r="E1677" t="s">
        <v>10128</v>
      </c>
      <c r="F1677" t="s">
        <v>10129</v>
      </c>
      <c r="G1677" t="e">
        <f>-antel</f>
        <v>#NAME?</v>
      </c>
      <c r="H1677" t="s">
        <v>4564</v>
      </c>
      <c r="I1677" t="s">
        <v>4565</v>
      </c>
      <c r="J1677">
        <v>1978</v>
      </c>
      <c r="K1677">
        <v>1982</v>
      </c>
      <c r="L1677" t="s">
        <v>10130</v>
      </c>
      <c r="M1677" t="s">
        <v>10131</v>
      </c>
      <c r="N1677" t="s">
        <v>627</v>
      </c>
      <c r="O1677" t="s">
        <v>32</v>
      </c>
      <c r="P1677" t="s">
        <v>31</v>
      </c>
      <c r="Q1677" t="s">
        <v>27</v>
      </c>
      <c r="R1677" t="s">
        <v>33</v>
      </c>
      <c r="S1677" t="s">
        <v>27</v>
      </c>
      <c r="T1677" t="s">
        <v>31</v>
      </c>
      <c r="U1677" t="s">
        <v>27</v>
      </c>
      <c r="V1677" t="s">
        <v>27</v>
      </c>
      <c r="W1677" t="s">
        <v>27</v>
      </c>
      <c r="X1677" t="s">
        <v>47</v>
      </c>
      <c r="Y1677" t="s">
        <v>10132</v>
      </c>
    </row>
    <row r="1678" spans="1:25" x14ac:dyDescent="0.25">
      <c r="A1678">
        <v>675234</v>
      </c>
      <c r="B1678" t="s">
        <v>10133</v>
      </c>
      <c r="C1678" t="s">
        <v>10134</v>
      </c>
      <c r="D1678">
        <v>4</v>
      </c>
      <c r="F1678" t="s">
        <v>10135</v>
      </c>
      <c r="K1678">
        <v>1957</v>
      </c>
      <c r="L1678" t="s">
        <v>10136</v>
      </c>
      <c r="M1678" t="s">
        <v>10137</v>
      </c>
      <c r="N1678" t="s">
        <v>84</v>
      </c>
      <c r="O1678" t="s">
        <v>40</v>
      </c>
      <c r="P1678" t="s">
        <v>27</v>
      </c>
      <c r="Q1678" t="s">
        <v>27</v>
      </c>
      <c r="R1678" t="s">
        <v>28</v>
      </c>
      <c r="S1678" t="s">
        <v>27</v>
      </c>
      <c r="T1678" t="s">
        <v>27</v>
      </c>
      <c r="U1678" t="s">
        <v>31</v>
      </c>
      <c r="V1678" t="s">
        <v>31</v>
      </c>
      <c r="W1678" t="s">
        <v>27</v>
      </c>
      <c r="X1678" t="s">
        <v>47</v>
      </c>
      <c r="Y1678" t="s">
        <v>10138</v>
      </c>
    </row>
    <row r="1679" spans="1:25" x14ac:dyDescent="0.25">
      <c r="A1679">
        <v>2262</v>
      </c>
      <c r="B1679" t="s">
        <v>10139</v>
      </c>
      <c r="C1679" t="s">
        <v>10140</v>
      </c>
      <c r="D1679">
        <v>4</v>
      </c>
      <c r="E1679">
        <v>38489</v>
      </c>
      <c r="F1679" t="s">
        <v>10141</v>
      </c>
      <c r="G1679" t="e">
        <f>-triptyline</f>
        <v>#NAME?</v>
      </c>
      <c r="H1679" t="s">
        <v>4752</v>
      </c>
      <c r="I1679" t="e">
        <f>-triptyline</f>
        <v>#NAME?</v>
      </c>
      <c r="J1679">
        <v>1963</v>
      </c>
      <c r="K1679">
        <v>1964</v>
      </c>
      <c r="L1679" t="s">
        <v>10142</v>
      </c>
      <c r="M1679" t="s">
        <v>10143</v>
      </c>
      <c r="N1679" t="s">
        <v>78</v>
      </c>
      <c r="O1679" t="s">
        <v>32</v>
      </c>
      <c r="P1679" t="s">
        <v>31</v>
      </c>
      <c r="Q1679" t="s">
        <v>27</v>
      </c>
      <c r="R1679" t="s">
        <v>35</v>
      </c>
      <c r="S1679" t="s">
        <v>27</v>
      </c>
      <c r="T1679" t="s">
        <v>31</v>
      </c>
      <c r="U1679" t="s">
        <v>27</v>
      </c>
      <c r="V1679" t="s">
        <v>27</v>
      </c>
      <c r="W1679" t="s">
        <v>31</v>
      </c>
      <c r="X1679" t="s">
        <v>47</v>
      </c>
      <c r="Y1679" t="s">
        <v>10144</v>
      </c>
    </row>
    <row r="1680" spans="1:25" x14ac:dyDescent="0.25">
      <c r="A1680">
        <v>674926</v>
      </c>
      <c r="B1680" t="s">
        <v>10145</v>
      </c>
      <c r="C1680" t="s">
        <v>10146</v>
      </c>
      <c r="D1680">
        <v>4</v>
      </c>
      <c r="E1680" t="s">
        <v>10147</v>
      </c>
      <c r="F1680" t="s">
        <v>4262</v>
      </c>
      <c r="G1680" t="e">
        <f>-olone</f>
        <v>#NAME?</v>
      </c>
      <c r="H1680" t="s">
        <v>143</v>
      </c>
      <c r="I1680" t="e">
        <f>-olone</f>
        <v>#NAME?</v>
      </c>
      <c r="J1680">
        <v>1972</v>
      </c>
      <c r="K1680">
        <v>1977</v>
      </c>
      <c r="L1680" t="s">
        <v>3995</v>
      </c>
      <c r="M1680" t="s">
        <v>3996</v>
      </c>
      <c r="N1680" t="s">
        <v>895</v>
      </c>
      <c r="O1680" t="s">
        <v>26</v>
      </c>
      <c r="P1680" t="s">
        <v>31</v>
      </c>
      <c r="Q1680" t="s">
        <v>27</v>
      </c>
      <c r="R1680" t="s">
        <v>28</v>
      </c>
      <c r="S1680" t="s">
        <v>31</v>
      </c>
      <c r="T1680" t="s">
        <v>27</v>
      </c>
      <c r="U1680" t="s">
        <v>27</v>
      </c>
      <c r="V1680" t="s">
        <v>31</v>
      </c>
      <c r="W1680" t="s">
        <v>27</v>
      </c>
      <c r="X1680" t="s">
        <v>47</v>
      </c>
      <c r="Y1680" t="s">
        <v>10148</v>
      </c>
    </row>
    <row r="1681" spans="1:25" x14ac:dyDescent="0.25">
      <c r="A1681">
        <v>4496</v>
      </c>
      <c r="B1681" t="s">
        <v>10149</v>
      </c>
      <c r="C1681" t="s">
        <v>10150</v>
      </c>
      <c r="D1681">
        <v>4</v>
      </c>
      <c r="F1681" t="s">
        <v>1008</v>
      </c>
      <c r="G1681" t="s">
        <v>121</v>
      </c>
      <c r="H1681" t="s">
        <v>984</v>
      </c>
      <c r="I1681" t="s">
        <v>121</v>
      </c>
      <c r="J1681">
        <v>1984</v>
      </c>
      <c r="K1681">
        <v>1985</v>
      </c>
      <c r="L1681" t="s">
        <v>10151</v>
      </c>
      <c r="M1681" t="s">
        <v>10152</v>
      </c>
      <c r="N1681" t="s">
        <v>490</v>
      </c>
      <c r="O1681" t="s">
        <v>26</v>
      </c>
      <c r="P1681" t="s">
        <v>27</v>
      </c>
      <c r="Q1681" t="s">
        <v>27</v>
      </c>
      <c r="R1681" t="s">
        <v>28</v>
      </c>
      <c r="S1681" t="s">
        <v>27</v>
      </c>
      <c r="T1681" t="s">
        <v>31</v>
      </c>
      <c r="U1681" t="s">
        <v>27</v>
      </c>
      <c r="V1681" t="s">
        <v>27</v>
      </c>
      <c r="W1681" t="s">
        <v>27</v>
      </c>
      <c r="X1681" t="s">
        <v>47</v>
      </c>
      <c r="Y1681" t="s">
        <v>10153</v>
      </c>
    </row>
    <row r="1682" spans="1:25" x14ac:dyDescent="0.25">
      <c r="A1682">
        <v>674758</v>
      </c>
      <c r="B1682" t="s">
        <v>10154</v>
      </c>
      <c r="C1682" t="s">
        <v>10155</v>
      </c>
      <c r="D1682">
        <v>4</v>
      </c>
      <c r="E1682" t="s">
        <v>10156</v>
      </c>
      <c r="F1682" t="s">
        <v>3221</v>
      </c>
      <c r="G1682" t="s">
        <v>635</v>
      </c>
      <c r="H1682" t="s">
        <v>636</v>
      </c>
      <c r="I1682" t="s">
        <v>635</v>
      </c>
      <c r="J1682">
        <v>2000</v>
      </c>
      <c r="K1682">
        <v>2001</v>
      </c>
      <c r="O1682" t="s">
        <v>26</v>
      </c>
      <c r="P1682" t="s">
        <v>31</v>
      </c>
      <c r="Q1682" t="s">
        <v>27</v>
      </c>
      <c r="R1682" t="s">
        <v>28</v>
      </c>
      <c r="S1682" t="s">
        <v>27</v>
      </c>
      <c r="T1682" t="s">
        <v>27</v>
      </c>
      <c r="U1682" t="s">
        <v>27</v>
      </c>
      <c r="V1682" t="s">
        <v>31</v>
      </c>
      <c r="W1682" t="s">
        <v>31</v>
      </c>
      <c r="X1682" t="s">
        <v>47</v>
      </c>
      <c r="Y1682" t="s">
        <v>10157</v>
      </c>
    </row>
    <row r="1683" spans="1:25" x14ac:dyDescent="0.25">
      <c r="A1683">
        <v>372438</v>
      </c>
      <c r="B1683" t="s">
        <v>10158</v>
      </c>
      <c r="C1683" t="s">
        <v>10159</v>
      </c>
      <c r="D1683">
        <v>4</v>
      </c>
      <c r="E1683" t="s">
        <v>10160</v>
      </c>
      <c r="F1683" t="s">
        <v>10161</v>
      </c>
      <c r="G1683" t="e">
        <f>-vir</f>
        <v>#NAME?</v>
      </c>
      <c r="H1683" t="s">
        <v>1554</v>
      </c>
      <c r="I1683" t="s">
        <v>1555</v>
      </c>
      <c r="J1683">
        <v>1998</v>
      </c>
      <c r="K1683">
        <v>2005</v>
      </c>
      <c r="L1683" t="s">
        <v>10162</v>
      </c>
      <c r="M1683" t="s">
        <v>10163</v>
      </c>
      <c r="O1683" t="s">
        <v>32</v>
      </c>
      <c r="P1683" t="s">
        <v>27</v>
      </c>
      <c r="Q1683" t="s">
        <v>27</v>
      </c>
      <c r="R1683" t="s">
        <v>28</v>
      </c>
      <c r="S1683" t="s">
        <v>27</v>
      </c>
      <c r="T1683" t="s">
        <v>31</v>
      </c>
      <c r="U1683" t="s">
        <v>27</v>
      </c>
      <c r="V1683" t="s">
        <v>27</v>
      </c>
      <c r="W1683" t="s">
        <v>31</v>
      </c>
      <c r="X1683" t="s">
        <v>47</v>
      </c>
      <c r="Y1683" t="s">
        <v>10164</v>
      </c>
    </row>
    <row r="1684" spans="1:25" x14ac:dyDescent="0.25">
      <c r="A1684">
        <v>675608</v>
      </c>
      <c r="B1684" t="s">
        <v>10165</v>
      </c>
      <c r="C1684" t="s">
        <v>10166</v>
      </c>
      <c r="D1684">
        <v>4</v>
      </c>
      <c r="E1684" t="s">
        <v>10167</v>
      </c>
      <c r="F1684" t="s">
        <v>1180</v>
      </c>
      <c r="G1684" t="e">
        <f>-paroid</f>
        <v>#NAME?</v>
      </c>
      <c r="H1684" t="s">
        <v>6330</v>
      </c>
      <c r="I1684" t="e">
        <f>-paroid</f>
        <v>#NAME?</v>
      </c>
      <c r="J1684">
        <v>1992</v>
      </c>
      <c r="K1684">
        <v>1996</v>
      </c>
      <c r="L1684" t="s">
        <v>10168</v>
      </c>
      <c r="M1684" t="s">
        <v>10169</v>
      </c>
      <c r="N1684" t="s">
        <v>788</v>
      </c>
      <c r="O1684" t="s">
        <v>37</v>
      </c>
      <c r="P1684" t="s">
        <v>27</v>
      </c>
      <c r="Q1684" t="s">
        <v>27</v>
      </c>
      <c r="R1684" t="s">
        <v>28</v>
      </c>
      <c r="S1684" t="s">
        <v>27</v>
      </c>
      <c r="T1684" t="s">
        <v>27</v>
      </c>
      <c r="U1684" t="s">
        <v>31</v>
      </c>
      <c r="V1684" t="s">
        <v>27</v>
      </c>
      <c r="W1684" t="s">
        <v>27</v>
      </c>
      <c r="X1684" t="s">
        <v>172</v>
      </c>
    </row>
    <row r="1685" spans="1:25" x14ac:dyDescent="0.25">
      <c r="A1685">
        <v>150549</v>
      </c>
      <c r="B1685" t="s">
        <v>10170</v>
      </c>
      <c r="C1685" t="s">
        <v>10171</v>
      </c>
      <c r="D1685">
        <v>4</v>
      </c>
      <c r="E1685" t="s">
        <v>10172</v>
      </c>
      <c r="F1685" t="s">
        <v>10173</v>
      </c>
      <c r="G1685" t="e">
        <f>-xanox</f>
        <v>#NAME?</v>
      </c>
      <c r="H1685" t="s">
        <v>4092</v>
      </c>
      <c r="I1685" t="e">
        <f>-xanox</f>
        <v>#NAME?</v>
      </c>
      <c r="J1685">
        <v>1995</v>
      </c>
      <c r="K1685">
        <v>1996</v>
      </c>
      <c r="L1685" t="s">
        <v>10174</v>
      </c>
      <c r="M1685" t="s">
        <v>10175</v>
      </c>
      <c r="N1685" t="s">
        <v>832</v>
      </c>
      <c r="O1685" t="s">
        <v>32</v>
      </c>
      <c r="P1685" t="s">
        <v>31</v>
      </c>
      <c r="Q1685" t="s">
        <v>27</v>
      </c>
      <c r="R1685" t="s">
        <v>35</v>
      </c>
      <c r="S1685" t="s">
        <v>27</v>
      </c>
      <c r="T1685" t="s">
        <v>27</v>
      </c>
      <c r="U1685" t="s">
        <v>27</v>
      </c>
      <c r="V1685" t="s">
        <v>31</v>
      </c>
      <c r="W1685" t="s">
        <v>27</v>
      </c>
      <c r="X1685" t="s">
        <v>47</v>
      </c>
      <c r="Y1685" t="s">
        <v>10176</v>
      </c>
    </row>
    <row r="1686" spans="1:25" x14ac:dyDescent="0.25">
      <c r="A1686">
        <v>624296</v>
      </c>
      <c r="B1686" t="s">
        <v>10177</v>
      </c>
      <c r="C1686" t="s">
        <v>10178</v>
      </c>
      <c r="D1686">
        <v>4</v>
      </c>
      <c r="E1686" t="s">
        <v>10179</v>
      </c>
      <c r="F1686" t="s">
        <v>353</v>
      </c>
      <c r="G1686" t="s">
        <v>85</v>
      </c>
      <c r="H1686" t="s">
        <v>86</v>
      </c>
      <c r="I1686" t="s">
        <v>85</v>
      </c>
      <c r="J1686">
        <v>1983</v>
      </c>
      <c r="K1686">
        <v>1987</v>
      </c>
      <c r="L1686" t="s">
        <v>8289</v>
      </c>
      <c r="M1686" t="s">
        <v>8290</v>
      </c>
      <c r="N1686" t="s">
        <v>84</v>
      </c>
      <c r="O1686" t="s">
        <v>26</v>
      </c>
      <c r="P1686" t="s">
        <v>27</v>
      </c>
      <c r="Q1686" t="s">
        <v>27</v>
      </c>
      <c r="R1686" t="s">
        <v>33</v>
      </c>
      <c r="S1686" t="s">
        <v>31</v>
      </c>
      <c r="T1686" t="s">
        <v>31</v>
      </c>
      <c r="U1686" t="s">
        <v>27</v>
      </c>
      <c r="V1686" t="s">
        <v>27</v>
      </c>
      <c r="W1686" t="s">
        <v>27</v>
      </c>
      <c r="X1686" t="s">
        <v>47</v>
      </c>
      <c r="Y1686" t="s">
        <v>10180</v>
      </c>
    </row>
    <row r="1687" spans="1:25" x14ac:dyDescent="0.25">
      <c r="A1687">
        <v>380567</v>
      </c>
      <c r="B1687" t="s">
        <v>10181</v>
      </c>
      <c r="C1687" t="s">
        <v>10182</v>
      </c>
      <c r="D1687">
        <v>4</v>
      </c>
      <c r="E1687" t="s">
        <v>10183</v>
      </c>
      <c r="F1687" t="s">
        <v>5805</v>
      </c>
      <c r="G1687" t="e">
        <f>-rinone</f>
        <v>#NAME?</v>
      </c>
      <c r="H1687" t="s">
        <v>1882</v>
      </c>
      <c r="I1687" t="e">
        <f>-rinone</f>
        <v>#NAME?</v>
      </c>
      <c r="J1687">
        <v>1983</v>
      </c>
      <c r="K1687">
        <v>1987</v>
      </c>
      <c r="L1687" t="s">
        <v>10184</v>
      </c>
      <c r="M1687" t="s">
        <v>10185</v>
      </c>
      <c r="N1687" t="s">
        <v>193</v>
      </c>
      <c r="O1687" t="s">
        <v>32</v>
      </c>
      <c r="P1687" t="s">
        <v>31</v>
      </c>
      <c r="Q1687" t="s">
        <v>27</v>
      </c>
      <c r="R1687" t="s">
        <v>35</v>
      </c>
      <c r="S1687" t="s">
        <v>27</v>
      </c>
      <c r="T1687" t="s">
        <v>27</v>
      </c>
      <c r="U1687" t="s">
        <v>31</v>
      </c>
      <c r="V1687" t="s">
        <v>27</v>
      </c>
      <c r="W1687" t="s">
        <v>27</v>
      </c>
      <c r="X1687" t="s">
        <v>47</v>
      </c>
      <c r="Y1687" t="s">
        <v>10186</v>
      </c>
    </row>
    <row r="1688" spans="1:25" x14ac:dyDescent="0.25">
      <c r="A1688">
        <v>675620</v>
      </c>
      <c r="B1688" t="s">
        <v>10187</v>
      </c>
      <c r="C1688" t="s">
        <v>10188</v>
      </c>
      <c r="D1688">
        <v>4</v>
      </c>
      <c r="F1688" t="s">
        <v>732</v>
      </c>
      <c r="L1688" t="s">
        <v>10189</v>
      </c>
      <c r="M1688" t="s">
        <v>10190</v>
      </c>
      <c r="N1688" t="s">
        <v>8063</v>
      </c>
      <c r="O1688" t="s">
        <v>37</v>
      </c>
      <c r="P1688" t="s">
        <v>27</v>
      </c>
      <c r="Q1688" t="s">
        <v>27</v>
      </c>
      <c r="R1688" t="s">
        <v>28</v>
      </c>
      <c r="S1688" t="s">
        <v>27</v>
      </c>
      <c r="T1688" t="s">
        <v>27</v>
      </c>
      <c r="U1688" t="s">
        <v>31</v>
      </c>
      <c r="V1688" t="s">
        <v>27</v>
      </c>
      <c r="W1688" t="s">
        <v>27</v>
      </c>
      <c r="X1688" t="s">
        <v>172</v>
      </c>
    </row>
    <row r="1689" spans="1:25" x14ac:dyDescent="0.25">
      <c r="A1689">
        <v>454084</v>
      </c>
      <c r="B1689" t="s">
        <v>10191</v>
      </c>
      <c r="C1689" t="s">
        <v>10192</v>
      </c>
      <c r="D1689">
        <v>4</v>
      </c>
      <c r="F1689" t="s">
        <v>10193</v>
      </c>
      <c r="G1689" t="e">
        <f>-cycline</f>
        <v>#NAME?</v>
      </c>
      <c r="H1689" t="s">
        <v>1056</v>
      </c>
      <c r="I1689" t="e">
        <f>-cycline</f>
        <v>#NAME?</v>
      </c>
      <c r="K1689">
        <v>1960</v>
      </c>
      <c r="L1689" t="s">
        <v>10194</v>
      </c>
      <c r="M1689" t="s">
        <v>10195</v>
      </c>
      <c r="N1689" t="s">
        <v>84</v>
      </c>
      <c r="O1689" t="s">
        <v>26</v>
      </c>
      <c r="P1689" t="s">
        <v>27</v>
      </c>
      <c r="Q1689" t="s">
        <v>27</v>
      </c>
      <c r="R1689" t="s">
        <v>28</v>
      </c>
      <c r="S1689" t="s">
        <v>27</v>
      </c>
      <c r="T1689" t="s">
        <v>31</v>
      </c>
      <c r="U1689" t="s">
        <v>27</v>
      </c>
      <c r="V1689" t="s">
        <v>27</v>
      </c>
      <c r="W1689" t="s">
        <v>27</v>
      </c>
      <c r="X1689" t="s">
        <v>47</v>
      </c>
      <c r="Y1689" t="s">
        <v>10196</v>
      </c>
    </row>
    <row r="1690" spans="1:25" x14ac:dyDescent="0.25">
      <c r="A1690">
        <v>29890</v>
      </c>
      <c r="B1690" t="s">
        <v>10197</v>
      </c>
      <c r="C1690" t="s">
        <v>10198</v>
      </c>
      <c r="D1690">
        <v>4</v>
      </c>
      <c r="E1690" t="s">
        <v>10199</v>
      </c>
      <c r="F1690" t="s">
        <v>10200</v>
      </c>
      <c r="G1690" t="e">
        <f>-ac</f>
        <v>#NAME?</v>
      </c>
      <c r="H1690" t="s">
        <v>238</v>
      </c>
      <c r="I1690" t="e">
        <f>-ac</f>
        <v>#NAME?</v>
      </c>
      <c r="J1690">
        <v>1973</v>
      </c>
      <c r="K1690">
        <v>1988</v>
      </c>
      <c r="L1690" t="s">
        <v>10201</v>
      </c>
      <c r="M1690" t="s">
        <v>10202</v>
      </c>
      <c r="N1690" t="s">
        <v>241</v>
      </c>
      <c r="O1690" t="s">
        <v>32</v>
      </c>
      <c r="P1690" t="s">
        <v>31</v>
      </c>
      <c r="Q1690" t="s">
        <v>27</v>
      </c>
      <c r="R1690" t="s">
        <v>35</v>
      </c>
      <c r="S1690" t="s">
        <v>27</v>
      </c>
      <c r="T1690" t="s">
        <v>31</v>
      </c>
      <c r="U1690" t="s">
        <v>27</v>
      </c>
      <c r="V1690" t="s">
        <v>31</v>
      </c>
      <c r="W1690" t="s">
        <v>31</v>
      </c>
      <c r="X1690" t="s">
        <v>47</v>
      </c>
      <c r="Y1690" t="s">
        <v>10203</v>
      </c>
    </row>
    <row r="1691" spans="1:25" x14ac:dyDescent="0.25">
      <c r="A1691">
        <v>581859</v>
      </c>
      <c r="B1691" t="s">
        <v>10204</v>
      </c>
      <c r="C1691" t="s">
        <v>10205</v>
      </c>
      <c r="D1691">
        <v>4</v>
      </c>
      <c r="E1691" t="s">
        <v>10206</v>
      </c>
      <c r="F1691" t="s">
        <v>10207</v>
      </c>
      <c r="G1691" t="s">
        <v>5937</v>
      </c>
      <c r="H1691" t="s">
        <v>5938</v>
      </c>
      <c r="I1691" t="s">
        <v>5937</v>
      </c>
      <c r="J1691">
        <v>1970</v>
      </c>
      <c r="K1691">
        <v>1996</v>
      </c>
      <c r="L1691" t="s">
        <v>10208</v>
      </c>
      <c r="M1691" t="s">
        <v>10209</v>
      </c>
      <c r="N1691" t="s">
        <v>84</v>
      </c>
      <c r="O1691" t="s">
        <v>26</v>
      </c>
      <c r="P1691" t="s">
        <v>31</v>
      </c>
      <c r="Q1691" t="s">
        <v>27</v>
      </c>
      <c r="R1691" t="s">
        <v>28</v>
      </c>
      <c r="S1691" t="s">
        <v>27</v>
      </c>
      <c r="T1691" t="s">
        <v>31</v>
      </c>
      <c r="U1691" t="s">
        <v>27</v>
      </c>
      <c r="V1691" t="s">
        <v>27</v>
      </c>
      <c r="W1691" t="s">
        <v>27</v>
      </c>
      <c r="X1691" t="s">
        <v>47</v>
      </c>
      <c r="Y1691" t="s">
        <v>10210</v>
      </c>
    </row>
    <row r="1692" spans="1:25" x14ac:dyDescent="0.25">
      <c r="A1692">
        <v>77128</v>
      </c>
      <c r="B1692" t="s">
        <v>10211</v>
      </c>
      <c r="C1692" t="s">
        <v>10212</v>
      </c>
      <c r="D1692">
        <v>4</v>
      </c>
      <c r="E1692" t="s">
        <v>10213</v>
      </c>
      <c r="F1692" t="s">
        <v>10214</v>
      </c>
      <c r="J1692">
        <v>1974</v>
      </c>
      <c r="K1692">
        <v>1985</v>
      </c>
      <c r="L1692" t="s">
        <v>10215</v>
      </c>
      <c r="M1692" t="s">
        <v>10216</v>
      </c>
      <c r="N1692" t="s">
        <v>78</v>
      </c>
      <c r="O1692" t="s">
        <v>32</v>
      </c>
      <c r="P1692" t="s">
        <v>31</v>
      </c>
      <c r="Q1692" t="s">
        <v>27</v>
      </c>
      <c r="R1692" t="s">
        <v>33</v>
      </c>
      <c r="S1692" t="s">
        <v>27</v>
      </c>
      <c r="T1692" t="s">
        <v>31</v>
      </c>
      <c r="U1692" t="s">
        <v>27</v>
      </c>
      <c r="V1692" t="s">
        <v>27</v>
      </c>
      <c r="W1692" t="s">
        <v>31</v>
      </c>
      <c r="X1692" t="s">
        <v>47</v>
      </c>
      <c r="Y1692" t="s">
        <v>10217</v>
      </c>
    </row>
    <row r="1693" spans="1:25" x14ac:dyDescent="0.25">
      <c r="A1693">
        <v>675238</v>
      </c>
      <c r="B1693" t="s">
        <v>10218</v>
      </c>
      <c r="C1693" t="s">
        <v>10219</v>
      </c>
      <c r="D1693">
        <v>4</v>
      </c>
      <c r="F1693" t="s">
        <v>10220</v>
      </c>
      <c r="K1693">
        <v>1963</v>
      </c>
      <c r="L1693" t="s">
        <v>10221</v>
      </c>
      <c r="M1693" t="s">
        <v>10222</v>
      </c>
      <c r="N1693" t="s">
        <v>355</v>
      </c>
      <c r="O1693" t="s">
        <v>32</v>
      </c>
      <c r="P1693" t="s">
        <v>31</v>
      </c>
      <c r="Q1693" t="s">
        <v>27</v>
      </c>
      <c r="R1693" t="s">
        <v>28</v>
      </c>
      <c r="S1693" t="s">
        <v>27</v>
      </c>
      <c r="T1693" t="s">
        <v>31</v>
      </c>
      <c r="U1693" t="s">
        <v>27</v>
      </c>
      <c r="V1693" t="s">
        <v>27</v>
      </c>
      <c r="W1693" t="s">
        <v>27</v>
      </c>
      <c r="X1693" t="s">
        <v>580</v>
      </c>
      <c r="Y1693" t="s">
        <v>10223</v>
      </c>
    </row>
    <row r="1694" spans="1:25" x14ac:dyDescent="0.25">
      <c r="A1694">
        <v>27341</v>
      </c>
      <c r="B1694" t="s">
        <v>10224</v>
      </c>
      <c r="C1694" t="s">
        <v>10225</v>
      </c>
      <c r="D1694">
        <v>4</v>
      </c>
      <c r="F1694" t="s">
        <v>1601</v>
      </c>
      <c r="K1694">
        <v>1950</v>
      </c>
      <c r="L1694" t="s">
        <v>10226</v>
      </c>
      <c r="M1694" t="s">
        <v>10227</v>
      </c>
      <c r="N1694" t="s">
        <v>72</v>
      </c>
      <c r="O1694" t="s">
        <v>32</v>
      </c>
      <c r="P1694" t="s">
        <v>31</v>
      </c>
      <c r="Q1694" t="s">
        <v>27</v>
      </c>
      <c r="R1694" t="s">
        <v>35</v>
      </c>
      <c r="S1694" t="s">
        <v>27</v>
      </c>
      <c r="T1694" t="s">
        <v>31</v>
      </c>
      <c r="U1694" t="s">
        <v>31</v>
      </c>
      <c r="V1694" t="s">
        <v>27</v>
      </c>
      <c r="W1694" t="s">
        <v>31</v>
      </c>
      <c r="X1694" t="s">
        <v>47</v>
      </c>
      <c r="Y1694" t="s">
        <v>10228</v>
      </c>
    </row>
    <row r="1695" spans="1:25" x14ac:dyDescent="0.25">
      <c r="A1695">
        <v>674712</v>
      </c>
      <c r="B1695" t="s">
        <v>10229</v>
      </c>
      <c r="C1695" t="s">
        <v>10230</v>
      </c>
      <c r="D1695">
        <v>4</v>
      </c>
      <c r="F1695" t="s">
        <v>146</v>
      </c>
      <c r="K1695">
        <v>1982</v>
      </c>
      <c r="L1695" t="s">
        <v>10231</v>
      </c>
      <c r="M1695" t="s">
        <v>10232</v>
      </c>
      <c r="N1695" t="s">
        <v>1717</v>
      </c>
      <c r="O1695" t="s">
        <v>32</v>
      </c>
      <c r="P1695" t="s">
        <v>27</v>
      </c>
      <c r="Q1695" t="s">
        <v>27</v>
      </c>
      <c r="R1695" t="s">
        <v>35</v>
      </c>
      <c r="S1695" t="s">
        <v>31</v>
      </c>
      <c r="T1695" t="s">
        <v>31</v>
      </c>
      <c r="U1695" t="s">
        <v>27</v>
      </c>
      <c r="V1695" t="s">
        <v>27</v>
      </c>
      <c r="W1695" t="s">
        <v>27</v>
      </c>
      <c r="X1695" t="s">
        <v>172</v>
      </c>
      <c r="Y1695" t="s">
        <v>10233</v>
      </c>
    </row>
    <row r="1696" spans="1:25" x14ac:dyDescent="0.25">
      <c r="A1696">
        <v>104574</v>
      </c>
      <c r="B1696" t="s">
        <v>10234</v>
      </c>
      <c r="C1696" t="s">
        <v>10235</v>
      </c>
      <c r="D1696">
        <v>4</v>
      </c>
      <c r="F1696" t="s">
        <v>10236</v>
      </c>
      <c r="G1696" t="s">
        <v>964</v>
      </c>
      <c r="H1696" t="s">
        <v>965</v>
      </c>
      <c r="I1696" t="s">
        <v>964</v>
      </c>
      <c r="L1696" t="s">
        <v>10237</v>
      </c>
      <c r="M1696" t="s">
        <v>10238</v>
      </c>
      <c r="N1696" t="s">
        <v>10239</v>
      </c>
      <c r="O1696" t="s">
        <v>26</v>
      </c>
      <c r="P1696" t="s">
        <v>27</v>
      </c>
      <c r="Q1696" t="s">
        <v>27</v>
      </c>
      <c r="R1696" t="s">
        <v>35</v>
      </c>
      <c r="S1696" t="s">
        <v>27</v>
      </c>
      <c r="T1696" t="s">
        <v>31</v>
      </c>
      <c r="U1696" t="s">
        <v>31</v>
      </c>
      <c r="V1696" t="s">
        <v>27</v>
      </c>
      <c r="W1696" t="s">
        <v>27</v>
      </c>
      <c r="X1696" t="s">
        <v>47</v>
      </c>
      <c r="Y1696" t="s">
        <v>10240</v>
      </c>
    </row>
    <row r="1697" spans="1:25" x14ac:dyDescent="0.25">
      <c r="A1697">
        <v>381643</v>
      </c>
      <c r="B1697" t="s">
        <v>10241</v>
      </c>
      <c r="C1697" t="s">
        <v>10242</v>
      </c>
      <c r="D1697">
        <v>4</v>
      </c>
      <c r="F1697" t="s">
        <v>10243</v>
      </c>
      <c r="G1697" t="s">
        <v>610</v>
      </c>
      <c r="H1697" t="s">
        <v>159</v>
      </c>
      <c r="I1697" t="s">
        <v>610</v>
      </c>
      <c r="K1697">
        <v>1964</v>
      </c>
      <c r="L1697" t="s">
        <v>10244</v>
      </c>
      <c r="M1697" t="s">
        <v>10245</v>
      </c>
      <c r="N1697" t="s">
        <v>64</v>
      </c>
      <c r="O1697" t="s">
        <v>26</v>
      </c>
      <c r="P1697" t="s">
        <v>27</v>
      </c>
      <c r="Q1697" t="s">
        <v>27</v>
      </c>
      <c r="R1697" t="s">
        <v>28</v>
      </c>
      <c r="S1697" t="s">
        <v>27</v>
      </c>
      <c r="T1697" t="s">
        <v>31</v>
      </c>
      <c r="U1697" t="s">
        <v>27</v>
      </c>
      <c r="V1697" t="s">
        <v>31</v>
      </c>
      <c r="W1697" t="s">
        <v>27</v>
      </c>
      <c r="X1697" t="s">
        <v>47</v>
      </c>
      <c r="Y1697" t="s">
        <v>10246</v>
      </c>
    </row>
    <row r="1698" spans="1:25" x14ac:dyDescent="0.25">
      <c r="A1698">
        <v>70140</v>
      </c>
      <c r="B1698" t="s">
        <v>10247</v>
      </c>
      <c r="C1698" t="s">
        <v>10248</v>
      </c>
      <c r="D1698">
        <v>4</v>
      </c>
      <c r="F1698" t="s">
        <v>10249</v>
      </c>
      <c r="G1698" t="e">
        <f>-mycin</f>
        <v>#NAME?</v>
      </c>
      <c r="H1698" t="s">
        <v>25</v>
      </c>
      <c r="I1698" t="e">
        <f>-mycin</f>
        <v>#NAME?</v>
      </c>
      <c r="K1698">
        <v>1964</v>
      </c>
      <c r="L1698" t="s">
        <v>10250</v>
      </c>
      <c r="M1698" t="s">
        <v>10251</v>
      </c>
      <c r="N1698" t="s">
        <v>84</v>
      </c>
      <c r="O1698" t="s">
        <v>26</v>
      </c>
      <c r="P1698" t="s">
        <v>27</v>
      </c>
      <c r="Q1698" t="s">
        <v>27</v>
      </c>
      <c r="R1698" t="s">
        <v>28</v>
      </c>
      <c r="S1698" t="s">
        <v>27</v>
      </c>
      <c r="T1698" t="s">
        <v>31</v>
      </c>
      <c r="U1698" t="s">
        <v>31</v>
      </c>
      <c r="V1698" t="s">
        <v>27</v>
      </c>
      <c r="W1698" t="s">
        <v>31</v>
      </c>
      <c r="X1698" t="s">
        <v>47</v>
      </c>
      <c r="Y1698" t="s">
        <v>10252</v>
      </c>
    </row>
    <row r="1699" spans="1:25" x14ac:dyDescent="0.25">
      <c r="A1699">
        <v>16450</v>
      </c>
      <c r="B1699" t="s">
        <v>10253</v>
      </c>
      <c r="C1699" t="s">
        <v>10254</v>
      </c>
      <c r="D1699">
        <v>4</v>
      </c>
      <c r="F1699" t="s">
        <v>10255</v>
      </c>
      <c r="K1699">
        <v>1968</v>
      </c>
      <c r="L1699" t="s">
        <v>10256</v>
      </c>
      <c r="M1699" t="s">
        <v>10257</v>
      </c>
      <c r="N1699" t="s">
        <v>4308</v>
      </c>
      <c r="O1699" t="s">
        <v>32</v>
      </c>
      <c r="P1699" t="s">
        <v>31</v>
      </c>
      <c r="Q1699" t="s">
        <v>27</v>
      </c>
      <c r="R1699" t="s">
        <v>35</v>
      </c>
      <c r="S1699" t="s">
        <v>31</v>
      </c>
      <c r="T1699" t="s">
        <v>31</v>
      </c>
      <c r="U1699" t="s">
        <v>31</v>
      </c>
      <c r="V1699" t="s">
        <v>31</v>
      </c>
      <c r="W1699" t="s">
        <v>27</v>
      </c>
      <c r="X1699" t="s">
        <v>580</v>
      </c>
      <c r="Y1699" t="s">
        <v>10258</v>
      </c>
    </row>
    <row r="1700" spans="1:25" x14ac:dyDescent="0.25">
      <c r="A1700">
        <v>202450</v>
      </c>
      <c r="B1700" t="s">
        <v>10259</v>
      </c>
      <c r="C1700" t="s">
        <v>10260</v>
      </c>
      <c r="D1700">
        <v>4</v>
      </c>
      <c r="F1700" t="s">
        <v>10261</v>
      </c>
      <c r="K1700">
        <v>1954</v>
      </c>
      <c r="L1700" t="s">
        <v>10262</v>
      </c>
      <c r="M1700" t="s">
        <v>10263</v>
      </c>
      <c r="N1700" t="s">
        <v>104</v>
      </c>
      <c r="O1700" t="s">
        <v>26</v>
      </c>
      <c r="P1700" t="s">
        <v>31</v>
      </c>
      <c r="Q1700" t="s">
        <v>27</v>
      </c>
      <c r="R1700" t="s">
        <v>28</v>
      </c>
      <c r="S1700" t="s">
        <v>27</v>
      </c>
      <c r="T1700" t="s">
        <v>31</v>
      </c>
      <c r="U1700" t="s">
        <v>27</v>
      </c>
      <c r="V1700" t="s">
        <v>27</v>
      </c>
      <c r="W1700" t="s">
        <v>27</v>
      </c>
      <c r="X1700" t="s">
        <v>172</v>
      </c>
      <c r="Y1700" t="s">
        <v>10264</v>
      </c>
    </row>
    <row r="1701" spans="1:25" x14ac:dyDescent="0.25">
      <c r="A1701">
        <v>308917</v>
      </c>
      <c r="B1701" t="s">
        <v>10265</v>
      </c>
      <c r="C1701" t="s">
        <v>10266</v>
      </c>
      <c r="D1701">
        <v>4</v>
      </c>
      <c r="E1701" t="s">
        <v>10267</v>
      </c>
      <c r="F1701" t="s">
        <v>4330</v>
      </c>
      <c r="J1701">
        <v>1976</v>
      </c>
      <c r="K1701">
        <v>1985</v>
      </c>
      <c r="L1701" t="s">
        <v>10268</v>
      </c>
      <c r="M1701" t="s">
        <v>10269</v>
      </c>
      <c r="N1701" t="s">
        <v>4388</v>
      </c>
      <c r="O1701" t="s">
        <v>32</v>
      </c>
      <c r="P1701" t="s">
        <v>27</v>
      </c>
      <c r="Q1701" t="s">
        <v>27</v>
      </c>
      <c r="R1701" t="s">
        <v>28</v>
      </c>
      <c r="S1701" t="s">
        <v>27</v>
      </c>
      <c r="T1701" t="s">
        <v>31</v>
      </c>
      <c r="U1701" t="s">
        <v>27</v>
      </c>
      <c r="V1701" t="s">
        <v>27</v>
      </c>
      <c r="W1701" t="s">
        <v>31</v>
      </c>
      <c r="X1701" t="s">
        <v>47</v>
      </c>
    </row>
    <row r="1702" spans="1:25" x14ac:dyDescent="0.25">
      <c r="A1702">
        <v>1037865</v>
      </c>
      <c r="B1702" t="s">
        <v>10270</v>
      </c>
      <c r="C1702" t="s">
        <v>10271</v>
      </c>
      <c r="D1702">
        <v>4</v>
      </c>
      <c r="F1702" t="s">
        <v>6526</v>
      </c>
      <c r="L1702" t="s">
        <v>10272</v>
      </c>
      <c r="M1702" t="s">
        <v>10273</v>
      </c>
      <c r="N1702" t="s">
        <v>8063</v>
      </c>
      <c r="O1702" t="s">
        <v>26</v>
      </c>
      <c r="P1702" t="s">
        <v>31</v>
      </c>
      <c r="Q1702" t="s">
        <v>27</v>
      </c>
      <c r="R1702" t="s">
        <v>28</v>
      </c>
      <c r="S1702" t="s">
        <v>27</v>
      </c>
      <c r="T1702" t="s">
        <v>27</v>
      </c>
      <c r="U1702" t="s">
        <v>31</v>
      </c>
      <c r="V1702" t="s">
        <v>27</v>
      </c>
      <c r="W1702" t="s">
        <v>27</v>
      </c>
      <c r="X1702" t="s">
        <v>47</v>
      </c>
      <c r="Y1702" t="s">
        <v>10274</v>
      </c>
    </row>
    <row r="1703" spans="1:25" x14ac:dyDescent="0.25">
      <c r="A1703">
        <v>12428</v>
      </c>
      <c r="B1703" t="s">
        <v>10275</v>
      </c>
      <c r="C1703" t="s">
        <v>10276</v>
      </c>
      <c r="D1703">
        <v>4</v>
      </c>
      <c r="E1703" t="s">
        <v>10277</v>
      </c>
      <c r="F1703" t="s">
        <v>10278</v>
      </c>
      <c r="G1703" t="e">
        <f>-mycin</f>
        <v>#NAME?</v>
      </c>
      <c r="H1703" t="s">
        <v>25</v>
      </c>
      <c r="I1703" t="e">
        <f>-mycin</f>
        <v>#NAME?</v>
      </c>
      <c r="J1703">
        <v>1987</v>
      </c>
      <c r="K1703">
        <v>1991</v>
      </c>
      <c r="L1703" t="s">
        <v>10279</v>
      </c>
      <c r="M1703" t="s">
        <v>10280</v>
      </c>
      <c r="N1703" t="s">
        <v>84</v>
      </c>
      <c r="O1703" t="s">
        <v>26</v>
      </c>
      <c r="P1703" t="s">
        <v>27</v>
      </c>
      <c r="Q1703" t="s">
        <v>27</v>
      </c>
      <c r="R1703" t="s">
        <v>28</v>
      </c>
      <c r="S1703" t="s">
        <v>27</v>
      </c>
      <c r="T1703" t="s">
        <v>31</v>
      </c>
      <c r="U1703" t="s">
        <v>31</v>
      </c>
      <c r="V1703" t="s">
        <v>31</v>
      </c>
      <c r="W1703" t="s">
        <v>31</v>
      </c>
      <c r="X1703" t="s">
        <v>47</v>
      </c>
      <c r="Y1703" t="s">
        <v>10281</v>
      </c>
    </row>
    <row r="1704" spans="1:25" x14ac:dyDescent="0.25">
      <c r="A1704">
        <v>27624</v>
      </c>
      <c r="B1704" t="s">
        <v>10282</v>
      </c>
      <c r="C1704" t="s">
        <v>10283</v>
      </c>
      <c r="D1704">
        <v>4</v>
      </c>
      <c r="F1704" t="s">
        <v>10284</v>
      </c>
      <c r="J1704">
        <v>1963</v>
      </c>
      <c r="K1704">
        <v>1950</v>
      </c>
      <c r="L1704" t="s">
        <v>10285</v>
      </c>
      <c r="M1704" t="s">
        <v>10286</v>
      </c>
      <c r="N1704" t="s">
        <v>906</v>
      </c>
      <c r="O1704" t="s">
        <v>26</v>
      </c>
      <c r="P1704" t="s">
        <v>31</v>
      </c>
      <c r="Q1704" t="s">
        <v>27</v>
      </c>
      <c r="R1704" t="s">
        <v>28</v>
      </c>
      <c r="S1704" t="s">
        <v>31</v>
      </c>
      <c r="T1704" t="s">
        <v>31</v>
      </c>
      <c r="U1704" t="s">
        <v>27</v>
      </c>
      <c r="V1704" t="s">
        <v>27</v>
      </c>
      <c r="W1704" t="s">
        <v>31</v>
      </c>
      <c r="X1704" t="s">
        <v>47</v>
      </c>
      <c r="Y1704" t="s">
        <v>10287</v>
      </c>
    </row>
    <row r="1705" spans="1:25" x14ac:dyDescent="0.25">
      <c r="A1705">
        <v>674591</v>
      </c>
      <c r="B1705" t="s">
        <v>10288</v>
      </c>
      <c r="C1705" t="s">
        <v>10289</v>
      </c>
      <c r="D1705">
        <v>4</v>
      </c>
      <c r="F1705" t="s">
        <v>10290</v>
      </c>
      <c r="L1705" t="s">
        <v>10291</v>
      </c>
      <c r="M1705" t="s">
        <v>10292</v>
      </c>
      <c r="N1705" t="s">
        <v>100</v>
      </c>
      <c r="O1705" t="s">
        <v>32</v>
      </c>
      <c r="P1705" t="s">
        <v>27</v>
      </c>
      <c r="Q1705" t="s">
        <v>27</v>
      </c>
      <c r="R1705" t="s">
        <v>37</v>
      </c>
      <c r="S1705" t="s">
        <v>27</v>
      </c>
      <c r="T1705" t="s">
        <v>31</v>
      </c>
      <c r="U1705" t="s">
        <v>27</v>
      </c>
      <c r="V1705" t="s">
        <v>27</v>
      </c>
      <c r="W1705" t="s">
        <v>31</v>
      </c>
      <c r="X1705" t="s">
        <v>172</v>
      </c>
    </row>
    <row r="1706" spans="1:25" x14ac:dyDescent="0.25">
      <c r="A1706">
        <v>2208</v>
      </c>
      <c r="B1706" t="s">
        <v>10293</v>
      </c>
      <c r="C1706" t="s">
        <v>10294</v>
      </c>
      <c r="D1706">
        <v>4</v>
      </c>
      <c r="F1706" t="s">
        <v>10295</v>
      </c>
      <c r="G1706" t="s">
        <v>964</v>
      </c>
      <c r="H1706" t="s">
        <v>965</v>
      </c>
      <c r="I1706" t="s">
        <v>964</v>
      </c>
      <c r="J1706">
        <v>1970</v>
      </c>
      <c r="K1706">
        <v>1971</v>
      </c>
      <c r="L1706" t="s">
        <v>10296</v>
      </c>
      <c r="M1706" t="s">
        <v>10297</v>
      </c>
      <c r="N1706" t="s">
        <v>252</v>
      </c>
      <c r="O1706" t="s">
        <v>26</v>
      </c>
      <c r="P1706" t="s">
        <v>27</v>
      </c>
      <c r="Q1706" t="s">
        <v>27</v>
      </c>
      <c r="R1706" t="s">
        <v>35</v>
      </c>
      <c r="S1706" t="s">
        <v>27</v>
      </c>
      <c r="T1706" t="s">
        <v>31</v>
      </c>
      <c r="U1706" t="s">
        <v>27</v>
      </c>
      <c r="V1706" t="s">
        <v>31</v>
      </c>
      <c r="W1706" t="s">
        <v>31</v>
      </c>
      <c r="X1706" t="s">
        <v>47</v>
      </c>
      <c r="Y1706" t="s">
        <v>10298</v>
      </c>
    </row>
    <row r="1707" spans="1:25" x14ac:dyDescent="0.25">
      <c r="A1707">
        <v>39857</v>
      </c>
      <c r="B1707" t="s">
        <v>10299</v>
      </c>
      <c r="C1707" t="s">
        <v>10300</v>
      </c>
      <c r="D1707">
        <v>4</v>
      </c>
      <c r="E1707" t="s">
        <v>10301</v>
      </c>
      <c r="F1707" t="s">
        <v>382</v>
      </c>
      <c r="J1707">
        <v>1985</v>
      </c>
      <c r="K1707">
        <v>2000</v>
      </c>
      <c r="L1707" t="s">
        <v>10302</v>
      </c>
      <c r="M1707" t="s">
        <v>10303</v>
      </c>
      <c r="N1707" t="s">
        <v>191</v>
      </c>
      <c r="O1707" t="s">
        <v>32</v>
      </c>
      <c r="P1707" t="s">
        <v>31</v>
      </c>
      <c r="Q1707" t="s">
        <v>27</v>
      </c>
      <c r="R1707" t="s">
        <v>35</v>
      </c>
      <c r="S1707" t="s">
        <v>27</v>
      </c>
      <c r="T1707" t="s">
        <v>31</v>
      </c>
      <c r="U1707" t="s">
        <v>27</v>
      </c>
      <c r="V1707" t="s">
        <v>27</v>
      </c>
      <c r="W1707" t="s">
        <v>27</v>
      </c>
      <c r="X1707" t="s">
        <v>47</v>
      </c>
      <c r="Y1707" t="s">
        <v>10304</v>
      </c>
    </row>
    <row r="1708" spans="1:25" x14ac:dyDescent="0.25">
      <c r="A1708">
        <v>500007</v>
      </c>
      <c r="B1708" t="s">
        <v>10305</v>
      </c>
      <c r="C1708" t="s">
        <v>10306</v>
      </c>
      <c r="D1708">
        <v>4</v>
      </c>
      <c r="F1708" t="s">
        <v>266</v>
      </c>
      <c r="G1708" t="e">
        <f>-tide</f>
        <v>#NAME?</v>
      </c>
      <c r="H1708" t="s">
        <v>39</v>
      </c>
      <c r="I1708" t="e">
        <f>-tide</f>
        <v>#NAME?</v>
      </c>
      <c r="J1708">
        <v>1996</v>
      </c>
      <c r="K1708">
        <v>2002</v>
      </c>
      <c r="L1708" t="s">
        <v>10307</v>
      </c>
      <c r="M1708" t="s">
        <v>10308</v>
      </c>
      <c r="N1708" t="s">
        <v>10309</v>
      </c>
      <c r="O1708" t="s">
        <v>40</v>
      </c>
      <c r="P1708" t="s">
        <v>27</v>
      </c>
      <c r="Q1708" t="s">
        <v>27</v>
      </c>
      <c r="R1708" t="s">
        <v>28</v>
      </c>
      <c r="S1708" t="s">
        <v>27</v>
      </c>
      <c r="T1708" t="s">
        <v>27</v>
      </c>
      <c r="U1708" t="s">
        <v>31</v>
      </c>
      <c r="V1708" t="s">
        <v>27</v>
      </c>
      <c r="W1708" t="s">
        <v>31</v>
      </c>
      <c r="X1708" t="s">
        <v>47</v>
      </c>
      <c r="Y1708" t="s">
        <v>10310</v>
      </c>
    </row>
    <row r="1709" spans="1:25" x14ac:dyDescent="0.25">
      <c r="A1709">
        <v>675138</v>
      </c>
      <c r="B1709" t="s">
        <v>10311</v>
      </c>
      <c r="C1709" t="s">
        <v>10312</v>
      </c>
      <c r="D1709">
        <v>4</v>
      </c>
      <c r="E1709" t="s">
        <v>10313</v>
      </c>
      <c r="F1709" t="s">
        <v>2986</v>
      </c>
      <c r="G1709" t="e">
        <f>-viroc</f>
        <v>#NAME?</v>
      </c>
      <c r="H1709" t="s">
        <v>6678</v>
      </c>
      <c r="I1709" t="e">
        <f>-viroc</f>
        <v>#NAME?</v>
      </c>
      <c r="K1709">
        <v>2007</v>
      </c>
      <c r="L1709" t="s">
        <v>10314</v>
      </c>
      <c r="M1709" t="s">
        <v>10315</v>
      </c>
      <c r="O1709" t="s">
        <v>32</v>
      </c>
      <c r="P1709" t="s">
        <v>27</v>
      </c>
      <c r="Q1709" t="s">
        <v>31</v>
      </c>
      <c r="R1709" t="s">
        <v>28</v>
      </c>
      <c r="S1709" t="s">
        <v>27</v>
      </c>
      <c r="T1709" t="s">
        <v>31</v>
      </c>
      <c r="U1709" t="s">
        <v>27</v>
      </c>
      <c r="V1709" t="s">
        <v>27</v>
      </c>
      <c r="W1709" t="s">
        <v>31</v>
      </c>
      <c r="X1709" t="s">
        <v>47</v>
      </c>
      <c r="Y1709" t="s">
        <v>10316</v>
      </c>
    </row>
    <row r="1710" spans="1:25" x14ac:dyDescent="0.25">
      <c r="A1710">
        <v>454250</v>
      </c>
      <c r="B1710" t="s">
        <v>10317</v>
      </c>
      <c r="C1710" t="s">
        <v>10318</v>
      </c>
      <c r="D1710">
        <v>4</v>
      </c>
      <c r="F1710" t="s">
        <v>10319</v>
      </c>
      <c r="K1710">
        <v>1993</v>
      </c>
      <c r="L1710" t="s">
        <v>10320</v>
      </c>
      <c r="M1710" t="s">
        <v>10321</v>
      </c>
      <c r="N1710" t="s">
        <v>1828</v>
      </c>
      <c r="O1710" t="s">
        <v>32</v>
      </c>
      <c r="P1710" t="s">
        <v>31</v>
      </c>
      <c r="Q1710" t="s">
        <v>27</v>
      </c>
      <c r="R1710" t="s">
        <v>28</v>
      </c>
      <c r="S1710" t="s">
        <v>27</v>
      </c>
      <c r="T1710" t="s">
        <v>27</v>
      </c>
      <c r="U1710" t="s">
        <v>31</v>
      </c>
      <c r="V1710" t="s">
        <v>27</v>
      </c>
      <c r="W1710" t="s">
        <v>27</v>
      </c>
      <c r="X1710" t="s">
        <v>172</v>
      </c>
      <c r="Y1710" t="s">
        <v>10322</v>
      </c>
    </row>
    <row r="1711" spans="1:25" x14ac:dyDescent="0.25">
      <c r="A1711">
        <v>30180</v>
      </c>
      <c r="B1711" t="s">
        <v>10323</v>
      </c>
      <c r="C1711" t="s">
        <v>10324</v>
      </c>
      <c r="D1711">
        <v>4</v>
      </c>
      <c r="F1711" t="s">
        <v>10325</v>
      </c>
      <c r="L1711" t="s">
        <v>10326</v>
      </c>
      <c r="M1711" t="s">
        <v>10327</v>
      </c>
      <c r="N1711" t="s">
        <v>10328</v>
      </c>
      <c r="O1711" t="s">
        <v>32</v>
      </c>
      <c r="P1711" t="s">
        <v>27</v>
      </c>
      <c r="Q1711" t="s">
        <v>27</v>
      </c>
      <c r="R1711" t="s">
        <v>28</v>
      </c>
      <c r="S1711" t="s">
        <v>27</v>
      </c>
      <c r="T1711" t="s">
        <v>27</v>
      </c>
      <c r="U1711" t="s">
        <v>31</v>
      </c>
      <c r="V1711" t="s">
        <v>31</v>
      </c>
      <c r="W1711" t="s">
        <v>27</v>
      </c>
      <c r="X1711" t="s">
        <v>47</v>
      </c>
      <c r="Y1711" t="s">
        <v>10329</v>
      </c>
    </row>
    <row r="1712" spans="1:25" x14ac:dyDescent="0.25">
      <c r="A1712">
        <v>674335</v>
      </c>
      <c r="B1712" t="s">
        <v>10330</v>
      </c>
      <c r="C1712" t="s">
        <v>10331</v>
      </c>
      <c r="D1712">
        <v>4</v>
      </c>
      <c r="E1712" t="s">
        <v>10332</v>
      </c>
      <c r="F1712" t="s">
        <v>10333</v>
      </c>
      <c r="J1712">
        <v>1974</v>
      </c>
      <c r="K1712">
        <v>1975</v>
      </c>
      <c r="L1712" t="s">
        <v>4705</v>
      </c>
      <c r="M1712" t="s">
        <v>4706</v>
      </c>
      <c r="N1712" t="s">
        <v>895</v>
      </c>
      <c r="O1712" t="s">
        <v>26</v>
      </c>
      <c r="P1712" t="s">
        <v>27</v>
      </c>
      <c r="Q1712" t="s">
        <v>27</v>
      </c>
      <c r="R1712" t="s">
        <v>28</v>
      </c>
      <c r="S1712" t="s">
        <v>31</v>
      </c>
      <c r="T1712" t="s">
        <v>27</v>
      </c>
      <c r="U1712" t="s">
        <v>27</v>
      </c>
      <c r="V1712" t="s">
        <v>31</v>
      </c>
      <c r="W1712" t="s">
        <v>27</v>
      </c>
      <c r="X1712" t="s">
        <v>47</v>
      </c>
      <c r="Y1712" t="s">
        <v>10334</v>
      </c>
    </row>
    <row r="1713" spans="1:25" x14ac:dyDescent="0.25">
      <c r="A1713">
        <v>116949</v>
      </c>
      <c r="B1713" t="s">
        <v>10335</v>
      </c>
      <c r="C1713" t="s">
        <v>10336</v>
      </c>
      <c r="D1713">
        <v>4</v>
      </c>
      <c r="E1713" t="s">
        <v>10337</v>
      </c>
      <c r="F1713" t="s">
        <v>3408</v>
      </c>
      <c r="G1713" t="e">
        <f>-sartan</f>
        <v>#NAME?</v>
      </c>
      <c r="H1713" t="s">
        <v>872</v>
      </c>
      <c r="I1713" t="e">
        <f>-sartan</f>
        <v>#NAME?</v>
      </c>
      <c r="J1713">
        <v>1997</v>
      </c>
      <c r="K1713">
        <v>1998</v>
      </c>
      <c r="L1713" t="s">
        <v>10338</v>
      </c>
      <c r="M1713" t="s">
        <v>10339</v>
      </c>
      <c r="N1713" t="s">
        <v>2833</v>
      </c>
      <c r="O1713" t="s">
        <v>32</v>
      </c>
      <c r="P1713" t="s">
        <v>27</v>
      </c>
      <c r="Q1713" t="s">
        <v>27</v>
      </c>
      <c r="R1713" t="s">
        <v>35</v>
      </c>
      <c r="S1713" t="s">
        <v>27</v>
      </c>
      <c r="T1713" t="s">
        <v>31</v>
      </c>
      <c r="U1713" t="s">
        <v>27</v>
      </c>
      <c r="V1713" t="s">
        <v>27</v>
      </c>
      <c r="W1713" t="s">
        <v>31</v>
      </c>
      <c r="X1713" t="s">
        <v>47</v>
      </c>
      <c r="Y1713" t="s">
        <v>10340</v>
      </c>
    </row>
    <row r="1714" spans="1:25" x14ac:dyDescent="0.25">
      <c r="A1714">
        <v>556608</v>
      </c>
      <c r="B1714" t="s">
        <v>10341</v>
      </c>
      <c r="C1714" t="s">
        <v>10342</v>
      </c>
      <c r="D1714">
        <v>4</v>
      </c>
      <c r="E1714" t="s">
        <v>10343</v>
      </c>
      <c r="F1714" t="s">
        <v>10344</v>
      </c>
      <c r="J1714">
        <v>1976</v>
      </c>
      <c r="K1714">
        <v>1981</v>
      </c>
      <c r="L1714" t="s">
        <v>10345</v>
      </c>
      <c r="M1714" t="s">
        <v>10346</v>
      </c>
      <c r="N1714" t="s">
        <v>54</v>
      </c>
      <c r="O1714" t="s">
        <v>26</v>
      </c>
      <c r="P1714" t="s">
        <v>31</v>
      </c>
      <c r="Q1714" t="s">
        <v>27</v>
      </c>
      <c r="R1714" t="s">
        <v>28</v>
      </c>
      <c r="S1714" t="s">
        <v>27</v>
      </c>
      <c r="T1714" t="s">
        <v>27</v>
      </c>
      <c r="U1714" t="s">
        <v>31</v>
      </c>
      <c r="V1714" t="s">
        <v>31</v>
      </c>
      <c r="W1714" t="s">
        <v>31</v>
      </c>
      <c r="X1714" t="s">
        <v>47</v>
      </c>
      <c r="Y1714" t="s">
        <v>10347</v>
      </c>
    </row>
    <row r="1715" spans="1:25" x14ac:dyDescent="0.25">
      <c r="A1715">
        <v>10009</v>
      </c>
      <c r="B1715" t="s">
        <v>10348</v>
      </c>
      <c r="C1715" t="s">
        <v>10349</v>
      </c>
      <c r="D1715">
        <v>4</v>
      </c>
      <c r="E1715" t="s">
        <v>10350</v>
      </c>
      <c r="F1715" t="s">
        <v>10351</v>
      </c>
      <c r="J1715">
        <v>1965</v>
      </c>
      <c r="K1715">
        <v>1978</v>
      </c>
      <c r="L1715" t="s">
        <v>10352</v>
      </c>
      <c r="M1715" t="s">
        <v>10353</v>
      </c>
      <c r="N1715" t="s">
        <v>2264</v>
      </c>
      <c r="O1715" t="s">
        <v>32</v>
      </c>
      <c r="P1715" t="s">
        <v>31</v>
      </c>
      <c r="Q1715" t="s">
        <v>27</v>
      </c>
      <c r="R1715" t="s">
        <v>35</v>
      </c>
      <c r="S1715" t="s">
        <v>27</v>
      </c>
      <c r="T1715" t="s">
        <v>27</v>
      </c>
      <c r="U1715" t="s">
        <v>31</v>
      </c>
      <c r="V1715" t="s">
        <v>27</v>
      </c>
      <c r="W1715" t="s">
        <v>27</v>
      </c>
      <c r="X1715" t="s">
        <v>47</v>
      </c>
      <c r="Y1715" t="s">
        <v>10354</v>
      </c>
    </row>
    <row r="1716" spans="1:25" x14ac:dyDescent="0.25">
      <c r="A1716">
        <v>27604</v>
      </c>
      <c r="B1716" t="s">
        <v>10355</v>
      </c>
      <c r="C1716" t="s">
        <v>10356</v>
      </c>
      <c r="D1716">
        <v>4</v>
      </c>
      <c r="E1716" t="s">
        <v>10357</v>
      </c>
      <c r="F1716" t="s">
        <v>10358</v>
      </c>
      <c r="G1716" t="e">
        <f>-tidine</f>
        <v>#NAME?</v>
      </c>
      <c r="H1716" t="s">
        <v>270</v>
      </c>
      <c r="I1716" t="e">
        <f>-tidine</f>
        <v>#NAME?</v>
      </c>
      <c r="J1716">
        <v>1983</v>
      </c>
      <c r="K1716">
        <v>1988</v>
      </c>
      <c r="L1716" t="s">
        <v>10359</v>
      </c>
      <c r="M1716" t="s">
        <v>10360</v>
      </c>
      <c r="N1716" t="s">
        <v>771</v>
      </c>
      <c r="O1716" t="s">
        <v>32</v>
      </c>
      <c r="P1716" t="s">
        <v>31</v>
      </c>
      <c r="Q1716" t="s">
        <v>27</v>
      </c>
      <c r="R1716" t="s">
        <v>35</v>
      </c>
      <c r="S1716" t="s">
        <v>27</v>
      </c>
      <c r="T1716" t="s">
        <v>31</v>
      </c>
      <c r="U1716" t="s">
        <v>27</v>
      </c>
      <c r="V1716" t="s">
        <v>27</v>
      </c>
      <c r="W1716" t="s">
        <v>27</v>
      </c>
      <c r="X1716" t="s">
        <v>580</v>
      </c>
      <c r="Y1716" t="s">
        <v>10361</v>
      </c>
    </row>
    <row r="1717" spans="1:25" x14ac:dyDescent="0.25">
      <c r="A1717">
        <v>21036</v>
      </c>
      <c r="B1717" t="s">
        <v>10362</v>
      </c>
      <c r="C1717" t="s">
        <v>10363</v>
      </c>
      <c r="D1717">
        <v>4</v>
      </c>
      <c r="E1717" t="s">
        <v>10364</v>
      </c>
      <c r="F1717" t="s">
        <v>10365</v>
      </c>
      <c r="J1717">
        <v>1990</v>
      </c>
      <c r="K1717">
        <v>1994</v>
      </c>
      <c r="L1717" t="s">
        <v>10366</v>
      </c>
      <c r="M1717" t="s">
        <v>10367</v>
      </c>
      <c r="N1717" t="s">
        <v>10368</v>
      </c>
      <c r="O1717" t="s">
        <v>32</v>
      </c>
      <c r="P1717" t="s">
        <v>31</v>
      </c>
      <c r="Q1717" t="s">
        <v>27</v>
      </c>
      <c r="R1717" t="s">
        <v>35</v>
      </c>
      <c r="S1717" t="s">
        <v>27</v>
      </c>
      <c r="T1717" t="s">
        <v>31</v>
      </c>
      <c r="U1717" t="s">
        <v>27</v>
      </c>
      <c r="V1717" t="s">
        <v>31</v>
      </c>
      <c r="W1717" t="s">
        <v>27</v>
      </c>
      <c r="X1717" t="s">
        <v>47</v>
      </c>
      <c r="Y1717" t="s">
        <v>10369</v>
      </c>
    </row>
    <row r="1718" spans="1:25" x14ac:dyDescent="0.25">
      <c r="A1718">
        <v>674619</v>
      </c>
      <c r="B1718" t="s">
        <v>10370</v>
      </c>
      <c r="C1718" t="s">
        <v>10371</v>
      </c>
      <c r="D1718">
        <v>4</v>
      </c>
      <c r="F1718" t="s">
        <v>10372</v>
      </c>
      <c r="J1718">
        <v>1963</v>
      </c>
      <c r="L1718" t="s">
        <v>10373</v>
      </c>
      <c r="M1718" t="s">
        <v>10374</v>
      </c>
      <c r="N1718" t="s">
        <v>10375</v>
      </c>
      <c r="O1718" t="s">
        <v>36</v>
      </c>
      <c r="P1718" t="s">
        <v>27</v>
      </c>
      <c r="Q1718" t="s">
        <v>27</v>
      </c>
      <c r="R1718" t="s">
        <v>37</v>
      </c>
      <c r="S1718" t="s">
        <v>27</v>
      </c>
      <c r="T1718" t="s">
        <v>27</v>
      </c>
      <c r="U1718" t="s">
        <v>31</v>
      </c>
      <c r="V1718" t="s">
        <v>27</v>
      </c>
      <c r="W1718" t="s">
        <v>27</v>
      </c>
      <c r="X1718" t="s">
        <v>47</v>
      </c>
      <c r="Y1718" t="s">
        <v>10376</v>
      </c>
    </row>
    <row r="1719" spans="1:25" x14ac:dyDescent="0.25">
      <c r="A1719">
        <v>1223</v>
      </c>
      <c r="B1719" t="s">
        <v>10377</v>
      </c>
      <c r="C1719" t="s">
        <v>10378</v>
      </c>
      <c r="D1719">
        <v>4</v>
      </c>
      <c r="E1719" t="s">
        <v>10379</v>
      </c>
      <c r="F1719" t="s">
        <v>319</v>
      </c>
      <c r="G1719" t="s">
        <v>10380</v>
      </c>
      <c r="H1719" t="s">
        <v>10381</v>
      </c>
      <c r="I1719" t="s">
        <v>10380</v>
      </c>
      <c r="J1719">
        <v>1975</v>
      </c>
      <c r="K1719">
        <v>1950</v>
      </c>
      <c r="L1719" t="s">
        <v>10382</v>
      </c>
      <c r="M1719" t="s">
        <v>10383</v>
      </c>
      <c r="N1719" t="s">
        <v>84</v>
      </c>
      <c r="O1719" t="s">
        <v>32</v>
      </c>
      <c r="P1719" t="s">
        <v>31</v>
      </c>
      <c r="Q1719" t="s">
        <v>27</v>
      </c>
      <c r="R1719" t="s">
        <v>35</v>
      </c>
      <c r="S1719" t="s">
        <v>31</v>
      </c>
      <c r="T1719" t="s">
        <v>31</v>
      </c>
      <c r="U1719" t="s">
        <v>27</v>
      </c>
      <c r="V1719" t="s">
        <v>27</v>
      </c>
      <c r="W1719" t="s">
        <v>27</v>
      </c>
      <c r="X1719" t="s">
        <v>47</v>
      </c>
      <c r="Y1719" t="s">
        <v>10384</v>
      </c>
    </row>
    <row r="1720" spans="1:25" x14ac:dyDescent="0.25">
      <c r="A1720">
        <v>373985</v>
      </c>
      <c r="B1720" t="s">
        <v>10385</v>
      </c>
      <c r="C1720" t="s">
        <v>10386</v>
      </c>
      <c r="D1720">
        <v>4</v>
      </c>
      <c r="F1720" t="s">
        <v>10387</v>
      </c>
      <c r="G1720" t="e">
        <f>-cycline</f>
        <v>#NAME?</v>
      </c>
      <c r="H1720" t="s">
        <v>1056</v>
      </c>
      <c r="I1720" t="e">
        <f>-cycline</f>
        <v>#NAME?</v>
      </c>
      <c r="K1720">
        <v>1953</v>
      </c>
      <c r="L1720" t="s">
        <v>10388</v>
      </c>
      <c r="M1720" t="s">
        <v>10389</v>
      </c>
      <c r="N1720" t="s">
        <v>10390</v>
      </c>
      <c r="O1720" t="s">
        <v>26</v>
      </c>
      <c r="P1720" t="s">
        <v>27</v>
      </c>
      <c r="Q1720" t="s">
        <v>27</v>
      </c>
      <c r="R1720" t="s">
        <v>28</v>
      </c>
      <c r="S1720" t="s">
        <v>27</v>
      </c>
      <c r="T1720" t="s">
        <v>31</v>
      </c>
      <c r="U1720" t="s">
        <v>31</v>
      </c>
      <c r="V1720" t="s">
        <v>31</v>
      </c>
      <c r="W1720" t="s">
        <v>27</v>
      </c>
      <c r="X1720" t="s">
        <v>47</v>
      </c>
      <c r="Y1720" t="s">
        <v>10391</v>
      </c>
    </row>
    <row r="1721" spans="1:25" x14ac:dyDescent="0.25">
      <c r="A1721">
        <v>47675</v>
      </c>
      <c r="B1721" t="s">
        <v>10392</v>
      </c>
      <c r="C1721" t="s">
        <v>10393</v>
      </c>
      <c r="D1721">
        <v>4</v>
      </c>
      <c r="E1721" t="s">
        <v>10394</v>
      </c>
      <c r="F1721" t="s">
        <v>10395</v>
      </c>
      <c r="G1721" t="e">
        <f>-uridine</f>
        <v>#NAME?</v>
      </c>
      <c r="H1721" t="s">
        <v>3541</v>
      </c>
      <c r="I1721" t="e">
        <f>-uridine</f>
        <v>#NAME?</v>
      </c>
      <c r="J1721">
        <v>1962</v>
      </c>
      <c r="K1721">
        <v>1963</v>
      </c>
      <c r="L1721" t="s">
        <v>10396</v>
      </c>
      <c r="M1721" t="s">
        <v>10397</v>
      </c>
      <c r="N1721" t="s">
        <v>9918</v>
      </c>
      <c r="O1721" t="s">
        <v>26</v>
      </c>
      <c r="P1721" t="s">
        <v>31</v>
      </c>
      <c r="Q1721" t="s">
        <v>27</v>
      </c>
      <c r="R1721" t="s">
        <v>28</v>
      </c>
      <c r="S1721" t="s">
        <v>27</v>
      </c>
      <c r="T1721" t="s">
        <v>27</v>
      </c>
      <c r="U1721" t="s">
        <v>27</v>
      </c>
      <c r="V1721" t="s">
        <v>31</v>
      </c>
      <c r="W1721" t="s">
        <v>27</v>
      </c>
      <c r="X1721" t="s">
        <v>47</v>
      </c>
      <c r="Y1721" t="s">
        <v>10398</v>
      </c>
    </row>
    <row r="1722" spans="1:25" x14ac:dyDescent="0.25">
      <c r="A1722">
        <v>421038</v>
      </c>
      <c r="B1722" t="s">
        <v>10399</v>
      </c>
      <c r="C1722" t="s">
        <v>10400</v>
      </c>
      <c r="D1722">
        <v>4</v>
      </c>
      <c r="F1722" t="s">
        <v>10401</v>
      </c>
      <c r="G1722" t="s">
        <v>654</v>
      </c>
      <c r="H1722" t="s">
        <v>655</v>
      </c>
      <c r="I1722" t="s">
        <v>654</v>
      </c>
      <c r="K1722">
        <v>2010</v>
      </c>
      <c r="L1722" t="s">
        <v>3388</v>
      </c>
      <c r="M1722" t="s">
        <v>3389</v>
      </c>
      <c r="N1722" t="s">
        <v>1717</v>
      </c>
      <c r="O1722" t="s">
        <v>26</v>
      </c>
      <c r="P1722" t="s">
        <v>27</v>
      </c>
      <c r="Q1722" t="s">
        <v>27</v>
      </c>
      <c r="R1722" t="s">
        <v>28</v>
      </c>
      <c r="S1722" t="s">
        <v>31</v>
      </c>
      <c r="T1722" t="s">
        <v>31</v>
      </c>
      <c r="U1722" t="s">
        <v>31</v>
      </c>
      <c r="V1722" t="s">
        <v>27</v>
      </c>
      <c r="W1722" t="s">
        <v>31</v>
      </c>
      <c r="X1722" t="s">
        <v>47</v>
      </c>
      <c r="Y1722" t="s">
        <v>10402</v>
      </c>
    </row>
    <row r="1723" spans="1:25" x14ac:dyDescent="0.25">
      <c r="A1723">
        <v>258709</v>
      </c>
      <c r="B1723" t="s">
        <v>10403</v>
      </c>
      <c r="C1723" t="s">
        <v>10404</v>
      </c>
      <c r="D1723">
        <v>4</v>
      </c>
      <c r="F1723" t="s">
        <v>371</v>
      </c>
      <c r="G1723" t="e">
        <f>-azoline</f>
        <v>#NAME?</v>
      </c>
      <c r="H1723" t="s">
        <v>103</v>
      </c>
      <c r="I1723" t="e">
        <f>-azoline</f>
        <v>#NAME?</v>
      </c>
      <c r="K1723">
        <v>1994</v>
      </c>
      <c r="L1723" t="s">
        <v>10405</v>
      </c>
      <c r="M1723" t="s">
        <v>10406</v>
      </c>
      <c r="N1723" t="s">
        <v>355</v>
      </c>
      <c r="O1723" t="s">
        <v>32</v>
      </c>
      <c r="P1723" t="s">
        <v>31</v>
      </c>
      <c r="Q1723" t="s">
        <v>27</v>
      </c>
      <c r="R1723" t="s">
        <v>35</v>
      </c>
      <c r="S1723" t="s">
        <v>27</v>
      </c>
      <c r="T1723" t="s">
        <v>27</v>
      </c>
      <c r="U1723" t="s">
        <v>27</v>
      </c>
      <c r="V1723" t="s">
        <v>31</v>
      </c>
      <c r="W1723" t="s">
        <v>27</v>
      </c>
      <c r="X1723" t="s">
        <v>172</v>
      </c>
      <c r="Y1723" t="s">
        <v>10407</v>
      </c>
    </row>
    <row r="1724" spans="1:25" x14ac:dyDescent="0.25">
      <c r="A1724">
        <v>643220</v>
      </c>
      <c r="B1724" t="s">
        <v>10408</v>
      </c>
      <c r="C1724" t="s">
        <v>10409</v>
      </c>
      <c r="D1724">
        <v>4</v>
      </c>
      <c r="F1724" t="s">
        <v>10410</v>
      </c>
      <c r="K1724">
        <v>2011</v>
      </c>
      <c r="L1724" t="s">
        <v>10411</v>
      </c>
      <c r="M1724" t="s">
        <v>10412</v>
      </c>
      <c r="N1724" t="s">
        <v>3461</v>
      </c>
      <c r="O1724" t="s">
        <v>32</v>
      </c>
      <c r="P1724" t="s">
        <v>31</v>
      </c>
      <c r="Q1724" t="s">
        <v>27</v>
      </c>
      <c r="R1724" t="s">
        <v>35</v>
      </c>
      <c r="S1724" t="s">
        <v>27</v>
      </c>
      <c r="T1724" t="s">
        <v>27</v>
      </c>
      <c r="U1724" t="s">
        <v>31</v>
      </c>
      <c r="V1724" t="s">
        <v>27</v>
      </c>
      <c r="W1724" t="s">
        <v>31</v>
      </c>
      <c r="X1724" t="s">
        <v>47</v>
      </c>
      <c r="Y1724" t="s">
        <v>10413</v>
      </c>
    </row>
    <row r="1725" spans="1:25" x14ac:dyDescent="0.25">
      <c r="A1725">
        <v>23093</v>
      </c>
      <c r="B1725" t="s">
        <v>10414</v>
      </c>
      <c r="C1725" t="s">
        <v>10415</v>
      </c>
      <c r="D1725">
        <v>4</v>
      </c>
      <c r="E1725" t="s">
        <v>10416</v>
      </c>
      <c r="F1725" t="s">
        <v>390</v>
      </c>
      <c r="G1725" t="e">
        <f>-azosin</f>
        <v>#NAME?</v>
      </c>
      <c r="H1725" t="s">
        <v>2462</v>
      </c>
      <c r="I1725" t="e">
        <f>-azosin</f>
        <v>#NAME?</v>
      </c>
      <c r="J1725">
        <v>1980</v>
      </c>
      <c r="K1725">
        <v>1987</v>
      </c>
      <c r="L1725" t="s">
        <v>10417</v>
      </c>
      <c r="M1725" t="s">
        <v>10418</v>
      </c>
      <c r="N1725" t="s">
        <v>104</v>
      </c>
      <c r="O1725" t="s">
        <v>32</v>
      </c>
      <c r="P1725" t="s">
        <v>31</v>
      </c>
      <c r="Q1725" t="s">
        <v>27</v>
      </c>
      <c r="R1725" t="s">
        <v>33</v>
      </c>
      <c r="S1725" t="s">
        <v>27</v>
      </c>
      <c r="T1725" t="s">
        <v>31</v>
      </c>
      <c r="U1725" t="s">
        <v>27</v>
      </c>
      <c r="V1725" t="s">
        <v>27</v>
      </c>
      <c r="W1725" t="s">
        <v>31</v>
      </c>
      <c r="X1725" t="s">
        <v>47</v>
      </c>
      <c r="Y1725" t="s">
        <v>10419</v>
      </c>
    </row>
    <row r="1726" spans="1:25" x14ac:dyDescent="0.25">
      <c r="A1726">
        <v>654675</v>
      </c>
      <c r="B1726" t="s">
        <v>10420</v>
      </c>
      <c r="C1726" t="s">
        <v>10421</v>
      </c>
      <c r="D1726">
        <v>4</v>
      </c>
      <c r="F1726" t="s">
        <v>10422</v>
      </c>
      <c r="K1726">
        <v>1953</v>
      </c>
      <c r="L1726" t="s">
        <v>10423</v>
      </c>
      <c r="M1726" t="s">
        <v>10424</v>
      </c>
      <c r="N1726" t="s">
        <v>631</v>
      </c>
      <c r="O1726" t="s">
        <v>32</v>
      </c>
      <c r="P1726" t="s">
        <v>31</v>
      </c>
      <c r="Q1726" t="s">
        <v>27</v>
      </c>
      <c r="R1726" t="s">
        <v>35</v>
      </c>
      <c r="S1726" t="s">
        <v>27</v>
      </c>
      <c r="T1726" t="s">
        <v>31</v>
      </c>
      <c r="U1726" t="s">
        <v>31</v>
      </c>
      <c r="V1726" t="s">
        <v>27</v>
      </c>
      <c r="W1726" t="s">
        <v>27</v>
      </c>
      <c r="X1726" t="s">
        <v>47</v>
      </c>
      <c r="Y1726" t="s">
        <v>10425</v>
      </c>
    </row>
    <row r="1727" spans="1:25" x14ac:dyDescent="0.25">
      <c r="A1727">
        <v>26351</v>
      </c>
      <c r="B1727" t="s">
        <v>10426</v>
      </c>
      <c r="C1727" t="s">
        <v>10427</v>
      </c>
      <c r="D1727">
        <v>4</v>
      </c>
      <c r="E1727" t="s">
        <v>10428</v>
      </c>
      <c r="F1727" t="s">
        <v>691</v>
      </c>
      <c r="G1727" t="e">
        <f>-ium</f>
        <v>#NAME?</v>
      </c>
      <c r="H1727" t="s">
        <v>67</v>
      </c>
      <c r="I1727" t="e">
        <f>-ium</f>
        <v>#NAME?</v>
      </c>
      <c r="J1727">
        <v>1961</v>
      </c>
      <c r="K1727">
        <v>1982</v>
      </c>
      <c r="L1727" t="s">
        <v>10429</v>
      </c>
      <c r="M1727" t="s">
        <v>10430</v>
      </c>
      <c r="N1727" t="s">
        <v>631</v>
      </c>
      <c r="O1727" t="s">
        <v>32</v>
      </c>
      <c r="P1727" t="s">
        <v>31</v>
      </c>
      <c r="Q1727" t="s">
        <v>27</v>
      </c>
      <c r="R1727" t="s">
        <v>33</v>
      </c>
      <c r="S1727" t="s">
        <v>27</v>
      </c>
      <c r="T1727" t="s">
        <v>31</v>
      </c>
      <c r="U1727" t="s">
        <v>27</v>
      </c>
      <c r="V1727" t="s">
        <v>27</v>
      </c>
      <c r="W1727" t="s">
        <v>27</v>
      </c>
      <c r="X1727" t="s">
        <v>172</v>
      </c>
      <c r="Y1727" t="s">
        <v>10431</v>
      </c>
    </row>
    <row r="1728" spans="1:25" x14ac:dyDescent="0.25">
      <c r="A1728">
        <v>489525</v>
      </c>
      <c r="B1728" t="s">
        <v>10432</v>
      </c>
      <c r="C1728" t="s">
        <v>10433</v>
      </c>
      <c r="D1728">
        <v>4</v>
      </c>
      <c r="E1728" t="s">
        <v>10434</v>
      </c>
      <c r="F1728" t="s">
        <v>353</v>
      </c>
      <c r="G1728" t="e">
        <f>-anib</f>
        <v>#NAME?</v>
      </c>
      <c r="H1728" t="s">
        <v>634</v>
      </c>
      <c r="I1728" t="e">
        <f>-anib</f>
        <v>#NAME?</v>
      </c>
      <c r="J1728">
        <v>2005</v>
      </c>
      <c r="K1728">
        <v>2009</v>
      </c>
      <c r="L1728" t="s">
        <v>10435</v>
      </c>
      <c r="M1728" t="s">
        <v>10436</v>
      </c>
      <c r="O1728" t="s">
        <v>32</v>
      </c>
      <c r="P1728" t="s">
        <v>31</v>
      </c>
      <c r="Q1728" t="s">
        <v>27</v>
      </c>
      <c r="R1728" t="s">
        <v>35</v>
      </c>
      <c r="S1728" t="s">
        <v>27</v>
      </c>
      <c r="T1728" t="s">
        <v>31</v>
      </c>
      <c r="U1728" t="s">
        <v>27</v>
      </c>
      <c r="V1728" t="s">
        <v>27</v>
      </c>
      <c r="W1728" t="s">
        <v>31</v>
      </c>
      <c r="X1728" t="s">
        <v>47</v>
      </c>
      <c r="Y1728" t="s">
        <v>10437</v>
      </c>
    </row>
    <row r="1729" spans="1:25" x14ac:dyDescent="0.25">
      <c r="A1729">
        <v>674382</v>
      </c>
      <c r="B1729" t="s">
        <v>10438</v>
      </c>
      <c r="C1729" t="s">
        <v>10439</v>
      </c>
      <c r="D1729">
        <v>4</v>
      </c>
      <c r="E1729" t="s">
        <v>10440</v>
      </c>
      <c r="F1729" t="s">
        <v>2343</v>
      </c>
      <c r="G1729" t="s">
        <v>2662</v>
      </c>
      <c r="H1729" t="s">
        <v>2663</v>
      </c>
      <c r="I1729" t="s">
        <v>2662</v>
      </c>
      <c r="J1729">
        <v>1988</v>
      </c>
      <c r="K1729">
        <v>1988</v>
      </c>
      <c r="L1729" t="s">
        <v>10441</v>
      </c>
      <c r="M1729" t="s">
        <v>10442</v>
      </c>
      <c r="N1729" t="s">
        <v>1829</v>
      </c>
      <c r="O1729" t="s">
        <v>32</v>
      </c>
      <c r="P1729" t="s">
        <v>27</v>
      </c>
      <c r="Q1729" t="s">
        <v>27</v>
      </c>
      <c r="R1729" t="s">
        <v>37</v>
      </c>
      <c r="S1729" t="s">
        <v>27</v>
      </c>
      <c r="T1729" t="s">
        <v>27</v>
      </c>
      <c r="U1729" t="s">
        <v>31</v>
      </c>
      <c r="V1729" t="s">
        <v>27</v>
      </c>
      <c r="W1729" t="s">
        <v>31</v>
      </c>
      <c r="X1729" t="s">
        <v>47</v>
      </c>
    </row>
    <row r="1730" spans="1:25" x14ac:dyDescent="0.25">
      <c r="A1730">
        <v>10661</v>
      </c>
      <c r="B1730" t="s">
        <v>10443</v>
      </c>
      <c r="C1730" t="s">
        <v>10444</v>
      </c>
      <c r="D1730">
        <v>4</v>
      </c>
      <c r="F1730" t="s">
        <v>6485</v>
      </c>
      <c r="K1730">
        <v>1973</v>
      </c>
      <c r="L1730" t="s">
        <v>10445</v>
      </c>
      <c r="M1730" t="s">
        <v>10446</v>
      </c>
      <c r="N1730" t="s">
        <v>355</v>
      </c>
      <c r="O1730" t="s">
        <v>32</v>
      </c>
      <c r="P1730" t="s">
        <v>31</v>
      </c>
      <c r="Q1730" t="s">
        <v>27</v>
      </c>
      <c r="R1730" t="s">
        <v>35</v>
      </c>
      <c r="S1730" t="s">
        <v>27</v>
      </c>
      <c r="T1730" t="s">
        <v>31</v>
      </c>
      <c r="U1730" t="s">
        <v>27</v>
      </c>
      <c r="V1730" t="s">
        <v>31</v>
      </c>
      <c r="W1730" t="s">
        <v>27</v>
      </c>
      <c r="X1730" t="s">
        <v>172</v>
      </c>
      <c r="Y1730" t="s">
        <v>10447</v>
      </c>
    </row>
    <row r="1731" spans="1:25" x14ac:dyDescent="0.25">
      <c r="A1731">
        <v>153342</v>
      </c>
      <c r="B1731" t="s">
        <v>10448</v>
      </c>
      <c r="C1731" t="s">
        <v>10449</v>
      </c>
      <c r="D1731">
        <v>4</v>
      </c>
      <c r="E1731" t="s">
        <v>10450</v>
      </c>
      <c r="F1731" t="s">
        <v>4330</v>
      </c>
      <c r="G1731" t="e">
        <f>-setron</f>
        <v>#NAME?</v>
      </c>
      <c r="H1731" t="s">
        <v>848</v>
      </c>
      <c r="I1731" t="e">
        <f>-setron</f>
        <v>#NAME?</v>
      </c>
      <c r="J1731">
        <v>1992</v>
      </c>
      <c r="K1731">
        <v>2000</v>
      </c>
      <c r="L1731" t="s">
        <v>10451</v>
      </c>
      <c r="M1731" t="s">
        <v>10452</v>
      </c>
      <c r="N1731" t="s">
        <v>490</v>
      </c>
      <c r="O1731" t="s">
        <v>32</v>
      </c>
      <c r="P1731" t="s">
        <v>31</v>
      </c>
      <c r="Q1731" t="s">
        <v>27</v>
      </c>
      <c r="R1731" t="s">
        <v>35</v>
      </c>
      <c r="S1731" t="s">
        <v>27</v>
      </c>
      <c r="T1731" t="s">
        <v>31</v>
      </c>
      <c r="U1731" t="s">
        <v>27</v>
      </c>
      <c r="V1731" t="s">
        <v>27</v>
      </c>
      <c r="W1731" t="s">
        <v>31</v>
      </c>
      <c r="X1731" t="s">
        <v>47</v>
      </c>
      <c r="Y1731" t="s">
        <v>10453</v>
      </c>
    </row>
    <row r="1732" spans="1:25" x14ac:dyDescent="0.25">
      <c r="A1732">
        <v>165774</v>
      </c>
      <c r="B1732" t="s">
        <v>10454</v>
      </c>
      <c r="C1732" t="s">
        <v>10455</v>
      </c>
      <c r="D1732">
        <v>4</v>
      </c>
      <c r="F1732" t="s">
        <v>9016</v>
      </c>
      <c r="K1732">
        <v>1950</v>
      </c>
      <c r="L1732" t="s">
        <v>10456</v>
      </c>
      <c r="M1732" t="s">
        <v>10457</v>
      </c>
      <c r="N1732" t="s">
        <v>631</v>
      </c>
      <c r="O1732" t="s">
        <v>32</v>
      </c>
      <c r="P1732" t="s">
        <v>27</v>
      </c>
      <c r="Q1732" t="s">
        <v>27</v>
      </c>
      <c r="R1732" t="s">
        <v>35</v>
      </c>
      <c r="S1732" t="s">
        <v>27</v>
      </c>
      <c r="T1732" t="s">
        <v>31</v>
      </c>
      <c r="U1732" t="s">
        <v>31</v>
      </c>
      <c r="V1732" t="s">
        <v>27</v>
      </c>
      <c r="W1732" t="s">
        <v>27</v>
      </c>
      <c r="X1732" t="s">
        <v>47</v>
      </c>
      <c r="Y1732" t="s">
        <v>10458</v>
      </c>
    </row>
    <row r="1733" spans="1:25" x14ac:dyDescent="0.25">
      <c r="A1733">
        <v>675225</v>
      </c>
      <c r="B1733" t="s">
        <v>10459</v>
      </c>
      <c r="C1733" t="s">
        <v>10460</v>
      </c>
      <c r="D1733">
        <v>4</v>
      </c>
      <c r="E1733" t="s">
        <v>10461</v>
      </c>
      <c r="F1733" t="s">
        <v>5352</v>
      </c>
      <c r="G1733" t="e">
        <f>-olol</f>
        <v>#NAME?</v>
      </c>
      <c r="H1733" t="s">
        <v>87</v>
      </c>
      <c r="I1733" t="e">
        <f>-olol</f>
        <v>#NAME?</v>
      </c>
      <c r="J1733">
        <v>1989</v>
      </c>
      <c r="K1733">
        <v>2000</v>
      </c>
      <c r="N1733" t="s">
        <v>88</v>
      </c>
      <c r="O1733" t="s">
        <v>32</v>
      </c>
      <c r="P1733" t="s">
        <v>31</v>
      </c>
      <c r="Q1733" t="s">
        <v>27</v>
      </c>
      <c r="R1733" t="s">
        <v>28</v>
      </c>
      <c r="S1733" t="s">
        <v>27</v>
      </c>
      <c r="T1733" t="s">
        <v>27</v>
      </c>
      <c r="U1733" t="s">
        <v>27</v>
      </c>
      <c r="V1733" t="s">
        <v>31</v>
      </c>
      <c r="W1733" t="s">
        <v>27</v>
      </c>
      <c r="X1733" t="s">
        <v>172</v>
      </c>
      <c r="Y1733" t="s">
        <v>10462</v>
      </c>
    </row>
    <row r="1734" spans="1:25" x14ac:dyDescent="0.25">
      <c r="A1734">
        <v>1383093</v>
      </c>
      <c r="B1734" t="s">
        <v>10463</v>
      </c>
      <c r="C1734" t="s">
        <v>10464</v>
      </c>
      <c r="D1734">
        <v>4</v>
      </c>
      <c r="E1734" t="s">
        <v>10465</v>
      </c>
      <c r="F1734" t="s">
        <v>1091</v>
      </c>
      <c r="J1734">
        <v>1990</v>
      </c>
      <c r="K1734">
        <v>1990</v>
      </c>
      <c r="L1734" t="s">
        <v>10466</v>
      </c>
      <c r="M1734" t="s">
        <v>10467</v>
      </c>
      <c r="N1734" t="s">
        <v>5758</v>
      </c>
      <c r="O1734" t="s">
        <v>32</v>
      </c>
      <c r="P1734" t="s">
        <v>27</v>
      </c>
      <c r="Q1734" t="s">
        <v>27</v>
      </c>
      <c r="R1734" t="s">
        <v>37</v>
      </c>
      <c r="S1734" t="s">
        <v>27</v>
      </c>
      <c r="T1734" t="s">
        <v>27</v>
      </c>
      <c r="U1734" t="s">
        <v>31</v>
      </c>
      <c r="V1734" t="s">
        <v>27</v>
      </c>
      <c r="W1734" t="s">
        <v>27</v>
      </c>
      <c r="X1734" t="s">
        <v>172</v>
      </c>
    </row>
    <row r="1735" spans="1:25" x14ac:dyDescent="0.25">
      <c r="A1735">
        <v>675441</v>
      </c>
      <c r="B1735" t="s">
        <v>10468</v>
      </c>
      <c r="C1735" t="s">
        <v>10469</v>
      </c>
      <c r="D1735">
        <v>4</v>
      </c>
      <c r="E1735" t="s">
        <v>10470</v>
      </c>
      <c r="F1735" t="s">
        <v>338</v>
      </c>
      <c r="J1735">
        <v>1998</v>
      </c>
      <c r="K1735">
        <v>2000</v>
      </c>
      <c r="L1735" t="s">
        <v>10471</v>
      </c>
      <c r="M1735" t="s">
        <v>10472</v>
      </c>
      <c r="O1735" t="s">
        <v>37</v>
      </c>
      <c r="P1735" t="s">
        <v>27</v>
      </c>
      <c r="Q1735" t="s">
        <v>27</v>
      </c>
      <c r="R1735" t="s">
        <v>28</v>
      </c>
      <c r="S1735" t="s">
        <v>27</v>
      </c>
      <c r="T1735" t="s">
        <v>27</v>
      </c>
      <c r="U1735" t="s">
        <v>31</v>
      </c>
      <c r="V1735" t="s">
        <v>27</v>
      </c>
      <c r="W1735" t="s">
        <v>27</v>
      </c>
      <c r="X1735" t="s">
        <v>47</v>
      </c>
    </row>
    <row r="1736" spans="1:25" x14ac:dyDescent="0.25">
      <c r="A1736">
        <v>675483</v>
      </c>
      <c r="B1736" t="s">
        <v>10473</v>
      </c>
      <c r="C1736" t="s">
        <v>10474</v>
      </c>
      <c r="D1736">
        <v>4</v>
      </c>
      <c r="E1736" t="s">
        <v>10475</v>
      </c>
      <c r="F1736" t="s">
        <v>2743</v>
      </c>
      <c r="G1736" t="e">
        <f>-mab</f>
        <v>#NAME?</v>
      </c>
      <c r="H1736" t="s">
        <v>98</v>
      </c>
      <c r="I1736" t="e">
        <f>-mab</f>
        <v>#NAME?</v>
      </c>
      <c r="K1736">
        <v>2004</v>
      </c>
      <c r="L1736" t="s">
        <v>10476</v>
      </c>
      <c r="M1736" t="s">
        <v>10477</v>
      </c>
      <c r="O1736" t="s">
        <v>99</v>
      </c>
      <c r="P1736" t="s">
        <v>27</v>
      </c>
      <c r="Q1736" t="s">
        <v>27</v>
      </c>
      <c r="R1736" t="s">
        <v>28</v>
      </c>
      <c r="S1736" t="s">
        <v>27</v>
      </c>
      <c r="T1736" t="s">
        <v>27</v>
      </c>
      <c r="U1736" t="s">
        <v>31</v>
      </c>
      <c r="V1736" t="s">
        <v>27</v>
      </c>
      <c r="W1736" t="s">
        <v>31</v>
      </c>
      <c r="X1736" t="s">
        <v>47</v>
      </c>
    </row>
    <row r="1737" spans="1:25" x14ac:dyDescent="0.25">
      <c r="A1737">
        <v>675549</v>
      </c>
      <c r="B1737" t="s">
        <v>10478</v>
      </c>
      <c r="C1737" t="s">
        <v>10479</v>
      </c>
      <c r="D1737">
        <v>4</v>
      </c>
      <c r="E1737" t="s">
        <v>10480</v>
      </c>
      <c r="F1737" t="s">
        <v>691</v>
      </c>
      <c r="G1737" t="s">
        <v>833</v>
      </c>
      <c r="H1737" t="s">
        <v>834</v>
      </c>
      <c r="I1737" t="s">
        <v>833</v>
      </c>
      <c r="J1737">
        <v>2003</v>
      </c>
      <c r="K1737">
        <v>2002</v>
      </c>
      <c r="L1737" t="s">
        <v>10481</v>
      </c>
      <c r="M1737" t="s">
        <v>10482</v>
      </c>
      <c r="O1737" t="s">
        <v>37</v>
      </c>
      <c r="P1737" t="s">
        <v>27</v>
      </c>
      <c r="Q1737" t="s">
        <v>27</v>
      </c>
      <c r="R1737" t="s">
        <v>28</v>
      </c>
      <c r="S1737" t="s">
        <v>27</v>
      </c>
      <c r="T1737" t="s">
        <v>27</v>
      </c>
      <c r="U1737" t="s">
        <v>31</v>
      </c>
      <c r="V1737" t="s">
        <v>27</v>
      </c>
      <c r="W1737" t="s">
        <v>31</v>
      </c>
      <c r="X1737" t="s">
        <v>47</v>
      </c>
    </row>
    <row r="1738" spans="1:25" x14ac:dyDescent="0.25">
      <c r="A1738">
        <v>674860</v>
      </c>
      <c r="B1738" t="s">
        <v>10483</v>
      </c>
      <c r="C1738" t="s">
        <v>10484</v>
      </c>
      <c r="D1738">
        <v>4</v>
      </c>
      <c r="F1738" t="s">
        <v>551</v>
      </c>
      <c r="G1738" t="s">
        <v>846</v>
      </c>
      <c r="H1738" t="s">
        <v>30</v>
      </c>
      <c r="I1738" t="s">
        <v>846</v>
      </c>
      <c r="K1738">
        <v>1956</v>
      </c>
      <c r="L1738" t="s">
        <v>7361</v>
      </c>
      <c r="M1738" t="s">
        <v>7362</v>
      </c>
      <c r="N1738" t="s">
        <v>895</v>
      </c>
      <c r="O1738" t="s">
        <v>26</v>
      </c>
      <c r="P1738" t="s">
        <v>31</v>
      </c>
      <c r="Q1738" t="s">
        <v>27</v>
      </c>
      <c r="R1738" t="s">
        <v>28</v>
      </c>
      <c r="S1738" t="s">
        <v>31</v>
      </c>
      <c r="T1738" t="s">
        <v>27</v>
      </c>
      <c r="U1738" t="s">
        <v>31</v>
      </c>
      <c r="V1738" t="s">
        <v>27</v>
      </c>
      <c r="W1738" t="s">
        <v>27</v>
      </c>
      <c r="X1738" t="s">
        <v>172</v>
      </c>
      <c r="Y1738" t="s">
        <v>10485</v>
      </c>
    </row>
    <row r="1739" spans="1:25" x14ac:dyDescent="0.25">
      <c r="A1739">
        <v>554892</v>
      </c>
      <c r="B1739" t="s">
        <v>10486</v>
      </c>
      <c r="C1739" t="s">
        <v>10487</v>
      </c>
      <c r="D1739">
        <v>4</v>
      </c>
      <c r="E1739" t="s">
        <v>10488</v>
      </c>
      <c r="F1739" t="s">
        <v>785</v>
      </c>
      <c r="G1739" t="e">
        <f>-dipine</f>
        <v>#NAME?</v>
      </c>
      <c r="H1739" t="s">
        <v>73</v>
      </c>
      <c r="I1739" t="e">
        <f>-dipine</f>
        <v>#NAME?</v>
      </c>
      <c r="J1739">
        <v>1981</v>
      </c>
      <c r="K1739">
        <v>1995</v>
      </c>
      <c r="L1739" t="s">
        <v>10489</v>
      </c>
      <c r="M1739" t="s">
        <v>10490</v>
      </c>
      <c r="N1739" t="s">
        <v>713</v>
      </c>
      <c r="O1739" t="s">
        <v>32</v>
      </c>
      <c r="P1739" t="s">
        <v>31</v>
      </c>
      <c r="Q1739" t="s">
        <v>27</v>
      </c>
      <c r="R1739" t="s">
        <v>33</v>
      </c>
      <c r="S1739" t="s">
        <v>27</v>
      </c>
      <c r="T1739" t="s">
        <v>31</v>
      </c>
      <c r="U1739" t="s">
        <v>27</v>
      </c>
      <c r="V1739" t="s">
        <v>27</v>
      </c>
      <c r="W1739" t="s">
        <v>27</v>
      </c>
      <c r="X1739" t="s">
        <v>47</v>
      </c>
      <c r="Y1739" t="s">
        <v>10491</v>
      </c>
    </row>
    <row r="1740" spans="1:25" x14ac:dyDescent="0.25">
      <c r="A1740">
        <v>674929</v>
      </c>
      <c r="B1740" t="s">
        <v>10492</v>
      </c>
      <c r="C1740" t="s">
        <v>10493</v>
      </c>
      <c r="D1740">
        <v>4</v>
      </c>
      <c r="F1740" t="s">
        <v>2783</v>
      </c>
      <c r="J1740">
        <v>2001</v>
      </c>
      <c r="K1740">
        <v>2000</v>
      </c>
      <c r="L1740" t="s">
        <v>10494</v>
      </c>
      <c r="M1740" t="s">
        <v>10495</v>
      </c>
      <c r="O1740" t="s">
        <v>36</v>
      </c>
      <c r="P1740" t="s">
        <v>27</v>
      </c>
      <c r="Q1740" t="s">
        <v>27</v>
      </c>
      <c r="R1740" t="s">
        <v>35</v>
      </c>
      <c r="S1740" t="s">
        <v>27</v>
      </c>
      <c r="T1740" t="s">
        <v>27</v>
      </c>
      <c r="U1740" t="s">
        <v>31</v>
      </c>
      <c r="V1740" t="s">
        <v>27</v>
      </c>
      <c r="W1740" t="s">
        <v>31</v>
      </c>
      <c r="X1740" t="s">
        <v>47</v>
      </c>
      <c r="Y1740" t="s">
        <v>10496</v>
      </c>
    </row>
    <row r="1741" spans="1:25" x14ac:dyDescent="0.25">
      <c r="A1741">
        <v>84505</v>
      </c>
      <c r="B1741" t="s">
        <v>10497</v>
      </c>
      <c r="C1741" t="s">
        <v>10498</v>
      </c>
      <c r="D1741">
        <v>4</v>
      </c>
      <c r="E1741" t="s">
        <v>10499</v>
      </c>
      <c r="F1741" t="s">
        <v>10500</v>
      </c>
      <c r="J1741">
        <v>1972</v>
      </c>
      <c r="K1741">
        <v>1978</v>
      </c>
      <c r="L1741" t="s">
        <v>10501</v>
      </c>
      <c r="M1741" t="s">
        <v>10502</v>
      </c>
      <c r="N1741" t="s">
        <v>193</v>
      </c>
      <c r="O1741" t="s">
        <v>32</v>
      </c>
      <c r="P1741" t="s">
        <v>31</v>
      </c>
      <c r="Q1741" t="s">
        <v>27</v>
      </c>
      <c r="R1741" t="s">
        <v>33</v>
      </c>
      <c r="S1741" t="s">
        <v>27</v>
      </c>
      <c r="T1741" t="s">
        <v>27</v>
      </c>
      <c r="U1741" t="s">
        <v>31</v>
      </c>
      <c r="V1741" t="s">
        <v>27</v>
      </c>
      <c r="W1741" t="s">
        <v>27</v>
      </c>
      <c r="X1741" t="s">
        <v>47</v>
      </c>
      <c r="Y1741" t="s">
        <v>10503</v>
      </c>
    </row>
    <row r="1742" spans="1:25" x14ac:dyDescent="0.25">
      <c r="A1742">
        <v>675452</v>
      </c>
      <c r="B1742" t="s">
        <v>10504</v>
      </c>
      <c r="C1742" t="s">
        <v>10505</v>
      </c>
      <c r="D1742">
        <v>4</v>
      </c>
      <c r="F1742" t="s">
        <v>10506</v>
      </c>
      <c r="J1742">
        <v>1967</v>
      </c>
      <c r="L1742" t="s">
        <v>10507</v>
      </c>
      <c r="M1742" t="s">
        <v>10508</v>
      </c>
      <c r="N1742" t="s">
        <v>293</v>
      </c>
      <c r="O1742" t="s">
        <v>37</v>
      </c>
      <c r="P1742" t="s">
        <v>27</v>
      </c>
      <c r="Q1742" t="s">
        <v>27</v>
      </c>
      <c r="R1742" t="s">
        <v>28</v>
      </c>
      <c r="S1742" t="s">
        <v>27</v>
      </c>
      <c r="T1742" t="s">
        <v>31</v>
      </c>
      <c r="U1742" t="s">
        <v>31</v>
      </c>
      <c r="V1742" t="s">
        <v>27</v>
      </c>
      <c r="W1742" t="s">
        <v>27</v>
      </c>
      <c r="X1742" t="s">
        <v>47</v>
      </c>
    </row>
    <row r="1743" spans="1:25" x14ac:dyDescent="0.25">
      <c r="A1743">
        <v>13928</v>
      </c>
      <c r="B1743" t="s">
        <v>10509</v>
      </c>
      <c r="C1743" t="s">
        <v>10510</v>
      </c>
      <c r="D1743">
        <v>4</v>
      </c>
      <c r="E1743" t="s">
        <v>10511</v>
      </c>
      <c r="F1743" t="s">
        <v>10512</v>
      </c>
      <c r="G1743" t="s">
        <v>964</v>
      </c>
      <c r="H1743" t="s">
        <v>965</v>
      </c>
      <c r="I1743" t="s">
        <v>964</v>
      </c>
      <c r="J1743">
        <v>1979</v>
      </c>
      <c r="K1743">
        <v>1982</v>
      </c>
      <c r="L1743" t="s">
        <v>10513</v>
      </c>
      <c r="M1743" t="s">
        <v>10514</v>
      </c>
      <c r="N1743" t="s">
        <v>252</v>
      </c>
      <c r="O1743" t="s">
        <v>26</v>
      </c>
      <c r="P1743" t="s">
        <v>27</v>
      </c>
      <c r="Q1743" t="s">
        <v>27</v>
      </c>
      <c r="R1743" t="s">
        <v>35</v>
      </c>
      <c r="S1743" t="s">
        <v>27</v>
      </c>
      <c r="T1743" t="s">
        <v>31</v>
      </c>
      <c r="U1743" t="s">
        <v>27</v>
      </c>
      <c r="V1743" t="s">
        <v>27</v>
      </c>
      <c r="W1743" t="s">
        <v>31</v>
      </c>
      <c r="X1743" t="s">
        <v>47</v>
      </c>
      <c r="Y1743" t="s">
        <v>10515</v>
      </c>
    </row>
    <row r="1744" spans="1:25" x14ac:dyDescent="0.25">
      <c r="A1744">
        <v>7494</v>
      </c>
      <c r="B1744" t="s">
        <v>10516</v>
      </c>
      <c r="C1744" t="s">
        <v>10517</v>
      </c>
      <c r="D1744">
        <v>4</v>
      </c>
      <c r="E1744" t="s">
        <v>10518</v>
      </c>
      <c r="F1744" t="s">
        <v>2250</v>
      </c>
      <c r="G1744" t="e">
        <f>-prost</f>
        <v>#NAME?</v>
      </c>
      <c r="H1744" t="s">
        <v>60</v>
      </c>
      <c r="I1744" t="e">
        <f>-prost</f>
        <v>#NAME?</v>
      </c>
      <c r="J1744">
        <v>2004</v>
      </c>
      <c r="K1744">
        <v>2004</v>
      </c>
      <c r="L1744" t="s">
        <v>10519</v>
      </c>
      <c r="M1744" t="s">
        <v>10520</v>
      </c>
      <c r="O1744" t="s">
        <v>26</v>
      </c>
      <c r="P1744" t="s">
        <v>31</v>
      </c>
      <c r="Q1744" t="s">
        <v>27</v>
      </c>
      <c r="R1744" t="s">
        <v>33</v>
      </c>
      <c r="S1744" t="s">
        <v>27</v>
      </c>
      <c r="T1744" t="s">
        <v>27</v>
      </c>
      <c r="U1744" t="s">
        <v>27</v>
      </c>
      <c r="V1744" t="s">
        <v>31</v>
      </c>
      <c r="W1744" t="s">
        <v>27</v>
      </c>
      <c r="X1744" t="s">
        <v>47</v>
      </c>
      <c r="Y1744" t="s">
        <v>10521</v>
      </c>
    </row>
    <row r="1745" spans="1:25" x14ac:dyDescent="0.25">
      <c r="A1745">
        <v>173</v>
      </c>
      <c r="B1745" t="s">
        <v>10522</v>
      </c>
      <c r="C1745" t="s">
        <v>10523</v>
      </c>
      <c r="D1745">
        <v>4</v>
      </c>
      <c r="F1745" t="s">
        <v>10524</v>
      </c>
      <c r="J1745">
        <v>1963</v>
      </c>
      <c r="K1745">
        <v>1965</v>
      </c>
      <c r="L1745" t="s">
        <v>10525</v>
      </c>
      <c r="M1745" t="s">
        <v>10526</v>
      </c>
      <c r="N1745" t="s">
        <v>241</v>
      </c>
      <c r="O1745" t="s">
        <v>32</v>
      </c>
      <c r="P1745" t="s">
        <v>31</v>
      </c>
      <c r="Q1745" t="s">
        <v>27</v>
      </c>
      <c r="R1745" t="s">
        <v>35</v>
      </c>
      <c r="S1745" t="s">
        <v>27</v>
      </c>
      <c r="T1745" t="s">
        <v>31</v>
      </c>
      <c r="U1745" t="s">
        <v>31</v>
      </c>
      <c r="V1745" t="s">
        <v>31</v>
      </c>
      <c r="W1745" t="s">
        <v>31</v>
      </c>
      <c r="X1745" t="s">
        <v>47</v>
      </c>
      <c r="Y1745" t="s">
        <v>10527</v>
      </c>
    </row>
    <row r="1746" spans="1:25" x14ac:dyDescent="0.25">
      <c r="A1746">
        <v>8531</v>
      </c>
      <c r="B1746" t="s">
        <v>10528</v>
      </c>
      <c r="C1746" t="s">
        <v>10529</v>
      </c>
      <c r="D1746">
        <v>4</v>
      </c>
      <c r="F1746" t="s">
        <v>10530</v>
      </c>
      <c r="G1746" t="e">
        <f>-olol</f>
        <v>#NAME?</v>
      </c>
      <c r="H1746" t="s">
        <v>87</v>
      </c>
      <c r="I1746" t="e">
        <f>-olol</f>
        <v>#NAME?</v>
      </c>
      <c r="J1746">
        <v>1973</v>
      </c>
      <c r="K1746">
        <v>1978</v>
      </c>
      <c r="L1746" t="s">
        <v>10531</v>
      </c>
      <c r="M1746" t="s">
        <v>10532</v>
      </c>
      <c r="N1746" t="s">
        <v>88</v>
      </c>
      <c r="O1746" t="s">
        <v>32</v>
      </c>
      <c r="P1746" t="s">
        <v>31</v>
      </c>
      <c r="Q1746" t="s">
        <v>27</v>
      </c>
      <c r="R1746" t="s">
        <v>28</v>
      </c>
      <c r="S1746" t="s">
        <v>27</v>
      </c>
      <c r="T1746" t="s">
        <v>31</v>
      </c>
      <c r="U1746" t="s">
        <v>27</v>
      </c>
      <c r="V1746" t="s">
        <v>31</v>
      </c>
      <c r="W1746" t="s">
        <v>31</v>
      </c>
      <c r="X1746" t="s">
        <v>47</v>
      </c>
      <c r="Y1746" t="s">
        <v>10533</v>
      </c>
    </row>
    <row r="1747" spans="1:25" x14ac:dyDescent="0.25">
      <c r="A1747">
        <v>4504</v>
      </c>
      <c r="B1747" t="s">
        <v>10534</v>
      </c>
      <c r="C1747" t="s">
        <v>10535</v>
      </c>
      <c r="D1747">
        <v>4</v>
      </c>
      <c r="E1747" t="s">
        <v>10536</v>
      </c>
      <c r="F1747" t="s">
        <v>10537</v>
      </c>
      <c r="G1747" t="s">
        <v>10538</v>
      </c>
      <c r="H1747" t="s">
        <v>10539</v>
      </c>
      <c r="I1747" t="s">
        <v>10538</v>
      </c>
      <c r="J1747">
        <v>1980</v>
      </c>
      <c r="K1747">
        <v>1987</v>
      </c>
      <c r="L1747" t="s">
        <v>10540</v>
      </c>
      <c r="M1747" t="s">
        <v>10541</v>
      </c>
      <c r="N1747" t="s">
        <v>167</v>
      </c>
      <c r="O1747" t="s">
        <v>32</v>
      </c>
      <c r="P1747" t="s">
        <v>27</v>
      </c>
      <c r="Q1747" t="s">
        <v>27</v>
      </c>
      <c r="R1747" t="s">
        <v>35</v>
      </c>
      <c r="S1747" t="s">
        <v>27</v>
      </c>
      <c r="T1747" t="s">
        <v>27</v>
      </c>
      <c r="U1747" t="s">
        <v>31</v>
      </c>
      <c r="V1747" t="s">
        <v>27</v>
      </c>
      <c r="W1747" t="s">
        <v>31</v>
      </c>
      <c r="X1747" t="s">
        <v>47</v>
      </c>
      <c r="Y1747" t="s">
        <v>10542</v>
      </c>
    </row>
    <row r="1748" spans="1:25" x14ac:dyDescent="0.25">
      <c r="A1748">
        <v>227917</v>
      </c>
      <c r="B1748" t="s">
        <v>10543</v>
      </c>
      <c r="C1748" t="s">
        <v>10544</v>
      </c>
      <c r="D1748">
        <v>4</v>
      </c>
      <c r="F1748" t="s">
        <v>371</v>
      </c>
      <c r="G1748" t="e">
        <f>-butazone</f>
        <v>#NAME?</v>
      </c>
      <c r="H1748" t="s">
        <v>4385</v>
      </c>
      <c r="I1748" t="e">
        <f>-butazone</f>
        <v>#NAME?</v>
      </c>
      <c r="K1748">
        <v>1960</v>
      </c>
      <c r="L1748" t="s">
        <v>10545</v>
      </c>
      <c r="M1748" t="s">
        <v>10546</v>
      </c>
      <c r="N1748" t="s">
        <v>6308</v>
      </c>
      <c r="O1748" t="s">
        <v>32</v>
      </c>
      <c r="P1748" t="s">
        <v>31</v>
      </c>
      <c r="Q1748" t="s">
        <v>27</v>
      </c>
      <c r="R1748" t="s">
        <v>33</v>
      </c>
      <c r="S1748" t="s">
        <v>27</v>
      </c>
      <c r="T1748" t="s">
        <v>31</v>
      </c>
      <c r="U1748" t="s">
        <v>27</v>
      </c>
      <c r="V1748" t="s">
        <v>27</v>
      </c>
      <c r="W1748" t="s">
        <v>27</v>
      </c>
      <c r="X1748" t="s">
        <v>172</v>
      </c>
      <c r="Y1748" t="s">
        <v>10547</v>
      </c>
    </row>
    <row r="1749" spans="1:25" x14ac:dyDescent="0.25">
      <c r="A1749">
        <v>1712</v>
      </c>
      <c r="B1749" t="s">
        <v>10548</v>
      </c>
      <c r="C1749" t="s">
        <v>10549</v>
      </c>
      <c r="D1749">
        <v>4</v>
      </c>
      <c r="E1749" t="s">
        <v>10550</v>
      </c>
      <c r="F1749" t="s">
        <v>7399</v>
      </c>
      <c r="G1749" t="e">
        <f>-oxacin</f>
        <v>#NAME?</v>
      </c>
      <c r="H1749" t="s">
        <v>378</v>
      </c>
      <c r="I1749" t="e">
        <f>-oxacin</f>
        <v>#NAME?</v>
      </c>
      <c r="J1749">
        <v>1997</v>
      </c>
      <c r="K1749">
        <v>1999</v>
      </c>
      <c r="L1749" t="s">
        <v>10551</v>
      </c>
      <c r="M1749" t="s">
        <v>10552</v>
      </c>
      <c r="N1749" t="s">
        <v>84</v>
      </c>
      <c r="O1749" t="s">
        <v>32</v>
      </c>
      <c r="P1749" t="s">
        <v>31</v>
      </c>
      <c r="Q1749" t="s">
        <v>27</v>
      </c>
      <c r="R1749" t="s">
        <v>33</v>
      </c>
      <c r="S1749" t="s">
        <v>27</v>
      </c>
      <c r="T1749" t="s">
        <v>31</v>
      </c>
      <c r="U1749" t="s">
        <v>31</v>
      </c>
      <c r="V1749" t="s">
        <v>31</v>
      </c>
      <c r="W1749" t="s">
        <v>27</v>
      </c>
      <c r="X1749" t="s">
        <v>47</v>
      </c>
      <c r="Y1749" t="s">
        <v>10553</v>
      </c>
    </row>
    <row r="1750" spans="1:25" x14ac:dyDescent="0.25">
      <c r="A1750">
        <v>674342</v>
      </c>
      <c r="B1750" t="s">
        <v>10554</v>
      </c>
      <c r="C1750" t="s">
        <v>10555</v>
      </c>
      <c r="D1750">
        <v>4</v>
      </c>
      <c r="F1750" t="s">
        <v>3540</v>
      </c>
      <c r="J1750">
        <v>1962</v>
      </c>
      <c r="K1750">
        <v>1965</v>
      </c>
      <c r="L1750" t="s">
        <v>10556</v>
      </c>
      <c r="M1750" t="s">
        <v>10557</v>
      </c>
      <c r="N1750" t="s">
        <v>538</v>
      </c>
      <c r="O1750" t="s">
        <v>32</v>
      </c>
      <c r="P1750" t="s">
        <v>31</v>
      </c>
      <c r="Q1750" t="s">
        <v>27</v>
      </c>
      <c r="R1750" t="s">
        <v>35</v>
      </c>
      <c r="S1750" t="s">
        <v>27</v>
      </c>
      <c r="T1750" t="s">
        <v>27</v>
      </c>
      <c r="U1750" t="s">
        <v>31</v>
      </c>
      <c r="V1750" t="s">
        <v>27</v>
      </c>
      <c r="W1750" t="s">
        <v>27</v>
      </c>
      <c r="X1750" t="s">
        <v>47</v>
      </c>
      <c r="Y1750" t="s">
        <v>10558</v>
      </c>
    </row>
    <row r="1751" spans="1:25" x14ac:dyDescent="0.25">
      <c r="A1751">
        <v>675700</v>
      </c>
      <c r="B1751" t="s">
        <v>10559</v>
      </c>
      <c r="C1751" t="s">
        <v>10560</v>
      </c>
      <c r="D1751">
        <v>4</v>
      </c>
      <c r="E1751" t="s">
        <v>10561</v>
      </c>
      <c r="F1751" t="s">
        <v>5352</v>
      </c>
      <c r="G1751" t="s">
        <v>29</v>
      </c>
      <c r="H1751" t="s">
        <v>30</v>
      </c>
      <c r="I1751" t="s">
        <v>29</v>
      </c>
      <c r="J1751">
        <v>1970</v>
      </c>
      <c r="K1751">
        <v>2008</v>
      </c>
      <c r="L1751" t="s">
        <v>10562</v>
      </c>
      <c r="M1751" t="s">
        <v>10563</v>
      </c>
      <c r="N1751" t="s">
        <v>241</v>
      </c>
      <c r="O1751" t="s">
        <v>26</v>
      </c>
      <c r="P1751" t="s">
        <v>27</v>
      </c>
      <c r="Q1751" t="s">
        <v>27</v>
      </c>
      <c r="R1751" t="s">
        <v>28</v>
      </c>
      <c r="S1751" t="s">
        <v>31</v>
      </c>
      <c r="T1751" t="s">
        <v>27</v>
      </c>
      <c r="U1751" t="s">
        <v>27</v>
      </c>
      <c r="V1751" t="s">
        <v>31</v>
      </c>
      <c r="W1751" t="s">
        <v>27</v>
      </c>
      <c r="X1751" t="s">
        <v>47</v>
      </c>
      <c r="Y1751" t="s">
        <v>10564</v>
      </c>
    </row>
    <row r="1752" spans="1:25" x14ac:dyDescent="0.25">
      <c r="A1752">
        <v>102073</v>
      </c>
      <c r="B1752" t="s">
        <v>10565</v>
      </c>
      <c r="C1752" t="s">
        <v>10566</v>
      </c>
      <c r="D1752">
        <v>4</v>
      </c>
      <c r="F1752" t="s">
        <v>10567</v>
      </c>
      <c r="K1752">
        <v>1996</v>
      </c>
      <c r="L1752" t="s">
        <v>10568</v>
      </c>
      <c r="M1752" t="s">
        <v>10569</v>
      </c>
      <c r="N1752" t="s">
        <v>483</v>
      </c>
      <c r="O1752" t="s">
        <v>32</v>
      </c>
      <c r="P1752" t="s">
        <v>31</v>
      </c>
      <c r="Q1752" t="s">
        <v>27</v>
      </c>
      <c r="R1752" t="s">
        <v>35</v>
      </c>
      <c r="S1752" t="s">
        <v>27</v>
      </c>
      <c r="T1752" t="s">
        <v>31</v>
      </c>
      <c r="U1752" t="s">
        <v>31</v>
      </c>
      <c r="V1752" t="s">
        <v>31</v>
      </c>
      <c r="W1752" t="s">
        <v>27</v>
      </c>
      <c r="X1752" t="s">
        <v>47</v>
      </c>
      <c r="Y1752" t="s">
        <v>10570</v>
      </c>
    </row>
    <row r="1753" spans="1:25" x14ac:dyDescent="0.25">
      <c r="A1753">
        <v>430597</v>
      </c>
      <c r="B1753" t="s">
        <v>10571</v>
      </c>
      <c r="C1753" t="s">
        <v>10572</v>
      </c>
      <c r="D1753">
        <v>4</v>
      </c>
      <c r="E1753" t="s">
        <v>10573</v>
      </c>
      <c r="F1753" t="s">
        <v>10574</v>
      </c>
      <c r="G1753" t="e">
        <f>-vir</f>
        <v>#NAME?</v>
      </c>
      <c r="H1753" t="s">
        <v>2124</v>
      </c>
      <c r="I1753" t="s">
        <v>2125</v>
      </c>
      <c r="J1753">
        <v>1992</v>
      </c>
      <c r="K1753">
        <v>1996</v>
      </c>
      <c r="L1753" t="s">
        <v>10575</v>
      </c>
      <c r="M1753" t="s">
        <v>10576</v>
      </c>
      <c r="N1753" t="s">
        <v>61</v>
      </c>
      <c r="O1753" t="s">
        <v>26</v>
      </c>
      <c r="P1753" t="s">
        <v>31</v>
      </c>
      <c r="Q1753" t="s">
        <v>27</v>
      </c>
      <c r="R1753" t="s">
        <v>35</v>
      </c>
      <c r="S1753" t="s">
        <v>27</v>
      </c>
      <c r="T1753" t="s">
        <v>27</v>
      </c>
      <c r="U1753" t="s">
        <v>27</v>
      </c>
      <c r="V1753" t="s">
        <v>31</v>
      </c>
      <c r="W1753" t="s">
        <v>27</v>
      </c>
      <c r="X1753" t="s">
        <v>47</v>
      </c>
      <c r="Y1753" t="s">
        <v>10577</v>
      </c>
    </row>
    <row r="1754" spans="1:25" x14ac:dyDescent="0.25">
      <c r="A1754">
        <v>321696</v>
      </c>
      <c r="B1754" t="s">
        <v>10578</v>
      </c>
      <c r="C1754" t="s">
        <v>10579</v>
      </c>
      <c r="D1754">
        <v>4</v>
      </c>
      <c r="E1754" t="s">
        <v>10580</v>
      </c>
      <c r="F1754" t="s">
        <v>10581</v>
      </c>
      <c r="G1754" t="e">
        <f>-ast</f>
        <v>#NAME?</v>
      </c>
      <c r="H1754" t="s">
        <v>3021</v>
      </c>
      <c r="I1754" t="s">
        <v>3022</v>
      </c>
      <c r="J1754">
        <v>2002</v>
      </c>
      <c r="K1754">
        <v>2011</v>
      </c>
      <c r="L1754" t="s">
        <v>10582</v>
      </c>
      <c r="M1754" t="s">
        <v>10583</v>
      </c>
      <c r="O1754" t="s">
        <v>32</v>
      </c>
      <c r="P1754" t="s">
        <v>31</v>
      </c>
      <c r="Q1754" t="s">
        <v>27</v>
      </c>
      <c r="R1754" t="s">
        <v>35</v>
      </c>
      <c r="S1754" t="s">
        <v>27</v>
      </c>
      <c r="T1754" t="s">
        <v>31</v>
      </c>
      <c r="U1754" t="s">
        <v>27</v>
      </c>
      <c r="V1754" t="s">
        <v>27</v>
      </c>
      <c r="W1754" t="s">
        <v>27</v>
      </c>
      <c r="X1754" t="s">
        <v>47</v>
      </c>
      <c r="Y1754" t="s">
        <v>10584</v>
      </c>
    </row>
    <row r="1755" spans="1:25" x14ac:dyDescent="0.25">
      <c r="A1755">
        <v>1620</v>
      </c>
      <c r="B1755" t="s">
        <v>10585</v>
      </c>
      <c r="C1755" t="s">
        <v>10586</v>
      </c>
      <c r="D1755">
        <v>4</v>
      </c>
      <c r="F1755" t="s">
        <v>353</v>
      </c>
      <c r="G1755" t="e">
        <f>-tidine</f>
        <v>#NAME?</v>
      </c>
      <c r="H1755" t="s">
        <v>270</v>
      </c>
      <c r="I1755" t="e">
        <f>-tidine</f>
        <v>#NAME?</v>
      </c>
      <c r="J1755">
        <v>1975</v>
      </c>
      <c r="K1755">
        <v>1977</v>
      </c>
      <c r="L1755" t="s">
        <v>10587</v>
      </c>
      <c r="M1755" t="s">
        <v>10588</v>
      </c>
      <c r="N1755" t="s">
        <v>271</v>
      </c>
      <c r="O1755" t="s">
        <v>26</v>
      </c>
      <c r="P1755" t="s">
        <v>31</v>
      </c>
      <c r="Q1755" t="s">
        <v>27</v>
      </c>
      <c r="R1755" t="s">
        <v>35</v>
      </c>
      <c r="S1755" t="s">
        <v>27</v>
      </c>
      <c r="T1755" t="s">
        <v>31</v>
      </c>
      <c r="U1755" t="s">
        <v>31</v>
      </c>
      <c r="V1755" t="s">
        <v>27</v>
      </c>
      <c r="W1755" t="s">
        <v>27</v>
      </c>
      <c r="X1755" t="s">
        <v>580</v>
      </c>
      <c r="Y1755" t="s">
        <v>10589</v>
      </c>
    </row>
    <row r="1756" spans="1:25" x14ac:dyDescent="0.25">
      <c r="A1756">
        <v>112560</v>
      </c>
      <c r="B1756" t="s">
        <v>10590</v>
      </c>
      <c r="C1756" t="s">
        <v>10591</v>
      </c>
      <c r="D1756">
        <v>4</v>
      </c>
      <c r="E1756" t="s">
        <v>10592</v>
      </c>
      <c r="F1756" t="s">
        <v>10593</v>
      </c>
      <c r="G1756" t="e">
        <f>-relin</f>
        <v>#NAME?</v>
      </c>
      <c r="H1756" t="s">
        <v>849</v>
      </c>
      <c r="I1756" t="e">
        <f>-relin</f>
        <v>#NAME?</v>
      </c>
      <c r="J1756">
        <v>1975</v>
      </c>
      <c r="K1756">
        <v>1982</v>
      </c>
      <c r="L1756" t="s">
        <v>10594</v>
      </c>
      <c r="M1756" t="s">
        <v>10595</v>
      </c>
      <c r="N1756" t="s">
        <v>4827</v>
      </c>
      <c r="O1756" t="s">
        <v>40</v>
      </c>
      <c r="P1756" t="s">
        <v>27</v>
      </c>
      <c r="Q1756" t="s">
        <v>27</v>
      </c>
      <c r="R1756" t="s">
        <v>28</v>
      </c>
      <c r="S1756" t="s">
        <v>27</v>
      </c>
      <c r="T1756" t="s">
        <v>27</v>
      </c>
      <c r="U1756" t="s">
        <v>31</v>
      </c>
      <c r="V1756" t="s">
        <v>27</v>
      </c>
      <c r="W1756" t="s">
        <v>27</v>
      </c>
      <c r="X1756" t="s">
        <v>172</v>
      </c>
      <c r="Y1756" t="s">
        <v>10596</v>
      </c>
    </row>
    <row r="1757" spans="1:25" x14ac:dyDescent="0.25">
      <c r="A1757">
        <v>675211</v>
      </c>
      <c r="B1757" t="s">
        <v>10597</v>
      </c>
      <c r="C1757" t="s">
        <v>10598</v>
      </c>
      <c r="D1757">
        <v>4</v>
      </c>
      <c r="E1757" t="s">
        <v>10599</v>
      </c>
      <c r="F1757" t="s">
        <v>10600</v>
      </c>
      <c r="J1757">
        <v>1962</v>
      </c>
      <c r="K1757">
        <v>1982</v>
      </c>
      <c r="L1757" t="s">
        <v>10601</v>
      </c>
      <c r="M1757" t="s">
        <v>10602</v>
      </c>
      <c r="N1757" t="s">
        <v>104</v>
      </c>
      <c r="O1757" t="s">
        <v>32</v>
      </c>
      <c r="P1757" t="s">
        <v>31</v>
      </c>
      <c r="Q1757" t="s">
        <v>27</v>
      </c>
      <c r="R1757" t="s">
        <v>35</v>
      </c>
      <c r="S1757" t="s">
        <v>27</v>
      </c>
      <c r="T1757" t="s">
        <v>31</v>
      </c>
      <c r="U1757" t="s">
        <v>27</v>
      </c>
      <c r="V1757" t="s">
        <v>27</v>
      </c>
      <c r="W1757" t="s">
        <v>27</v>
      </c>
      <c r="X1757" t="s">
        <v>172</v>
      </c>
      <c r="Y1757" t="s">
        <v>10603</v>
      </c>
    </row>
    <row r="1758" spans="1:25" x14ac:dyDescent="0.25">
      <c r="A1758">
        <v>203627</v>
      </c>
      <c r="B1758" t="s">
        <v>10604</v>
      </c>
      <c r="C1758" t="s">
        <v>10605</v>
      </c>
      <c r="D1758">
        <v>4</v>
      </c>
      <c r="F1758" t="s">
        <v>10606</v>
      </c>
      <c r="K1758">
        <v>1945</v>
      </c>
      <c r="L1758" t="s">
        <v>10607</v>
      </c>
      <c r="M1758" t="s">
        <v>10608</v>
      </c>
      <c r="N1758" t="s">
        <v>823</v>
      </c>
      <c r="O1758" t="s">
        <v>26</v>
      </c>
      <c r="P1758" t="s">
        <v>27</v>
      </c>
      <c r="Q1758" t="s">
        <v>27</v>
      </c>
      <c r="R1758" t="s">
        <v>28</v>
      </c>
      <c r="S1758" t="s">
        <v>27</v>
      </c>
      <c r="T1758" t="s">
        <v>27</v>
      </c>
      <c r="U1758" t="s">
        <v>31</v>
      </c>
      <c r="V1758" t="s">
        <v>27</v>
      </c>
      <c r="W1758" t="s">
        <v>27</v>
      </c>
      <c r="X1758" t="s">
        <v>172</v>
      </c>
      <c r="Y1758" t="s">
        <v>10609</v>
      </c>
    </row>
    <row r="1759" spans="1:25" x14ac:dyDescent="0.25">
      <c r="A1759">
        <v>5582</v>
      </c>
      <c r="B1759" t="s">
        <v>10610</v>
      </c>
      <c r="C1759" t="s">
        <v>10611</v>
      </c>
      <c r="D1759">
        <v>4</v>
      </c>
      <c r="E1759" t="s">
        <v>10612</v>
      </c>
      <c r="F1759" t="s">
        <v>10613</v>
      </c>
      <c r="J1759">
        <v>1969</v>
      </c>
      <c r="K1759">
        <v>1984</v>
      </c>
      <c r="L1759" t="s">
        <v>10614</v>
      </c>
      <c r="M1759" t="s">
        <v>10615</v>
      </c>
      <c r="N1759" t="s">
        <v>118</v>
      </c>
      <c r="O1759" t="s">
        <v>32</v>
      </c>
      <c r="P1759" t="s">
        <v>31</v>
      </c>
      <c r="Q1759" t="s">
        <v>27</v>
      </c>
      <c r="R1759" t="s">
        <v>35</v>
      </c>
      <c r="S1759" t="s">
        <v>27</v>
      </c>
      <c r="T1759" t="s">
        <v>31</v>
      </c>
      <c r="U1759" t="s">
        <v>27</v>
      </c>
      <c r="V1759" t="s">
        <v>27</v>
      </c>
      <c r="W1759" t="s">
        <v>27</v>
      </c>
      <c r="X1759" t="s">
        <v>47</v>
      </c>
      <c r="Y1759" t="s">
        <v>10616</v>
      </c>
    </row>
    <row r="1760" spans="1:25" x14ac:dyDescent="0.25">
      <c r="A1760">
        <v>224581</v>
      </c>
      <c r="B1760" t="s">
        <v>10617</v>
      </c>
      <c r="C1760" t="s">
        <v>10618</v>
      </c>
      <c r="D1760">
        <v>4</v>
      </c>
      <c r="E1760" t="s">
        <v>10619</v>
      </c>
      <c r="F1760" t="s">
        <v>1180</v>
      </c>
      <c r="G1760" t="s">
        <v>4791</v>
      </c>
      <c r="H1760" t="s">
        <v>233</v>
      </c>
      <c r="I1760" t="s">
        <v>4791</v>
      </c>
      <c r="J1760">
        <v>1975</v>
      </c>
      <c r="K1760">
        <v>1980</v>
      </c>
      <c r="L1760" t="s">
        <v>10620</v>
      </c>
      <c r="M1760" t="s">
        <v>10621</v>
      </c>
      <c r="N1760" t="s">
        <v>234</v>
      </c>
      <c r="O1760" t="s">
        <v>26</v>
      </c>
      <c r="P1760" t="s">
        <v>27</v>
      </c>
      <c r="Q1760" t="s">
        <v>27</v>
      </c>
      <c r="R1760" t="s">
        <v>33</v>
      </c>
      <c r="S1760" t="s">
        <v>27</v>
      </c>
      <c r="T1760" t="s">
        <v>31</v>
      </c>
      <c r="U1760" t="s">
        <v>27</v>
      </c>
      <c r="V1760" t="s">
        <v>27</v>
      </c>
      <c r="W1760" t="s">
        <v>27</v>
      </c>
      <c r="X1760" t="s">
        <v>172</v>
      </c>
      <c r="Y1760" t="s">
        <v>10622</v>
      </c>
    </row>
    <row r="1761" spans="1:25" x14ac:dyDescent="0.25">
      <c r="A1761">
        <v>16654</v>
      </c>
      <c r="B1761" t="s">
        <v>10623</v>
      </c>
      <c r="C1761" t="s">
        <v>10624</v>
      </c>
      <c r="D1761">
        <v>4</v>
      </c>
      <c r="F1761" t="s">
        <v>10625</v>
      </c>
      <c r="J1761">
        <v>1980</v>
      </c>
      <c r="K1761">
        <v>1974</v>
      </c>
      <c r="L1761" t="s">
        <v>10626</v>
      </c>
      <c r="M1761" t="s">
        <v>10627</v>
      </c>
      <c r="N1761" t="s">
        <v>10628</v>
      </c>
      <c r="O1761" t="s">
        <v>32</v>
      </c>
      <c r="P1761" t="s">
        <v>31</v>
      </c>
      <c r="Q1761" t="s">
        <v>27</v>
      </c>
      <c r="R1761" t="s">
        <v>28</v>
      </c>
      <c r="S1761" t="s">
        <v>27</v>
      </c>
      <c r="T1761" t="s">
        <v>27</v>
      </c>
      <c r="U1761" t="s">
        <v>27</v>
      </c>
      <c r="V1761" t="s">
        <v>31</v>
      </c>
      <c r="W1761" t="s">
        <v>31</v>
      </c>
      <c r="X1761" t="s">
        <v>47</v>
      </c>
      <c r="Y1761" t="s">
        <v>10629</v>
      </c>
    </row>
    <row r="1762" spans="1:25" x14ac:dyDescent="0.25">
      <c r="A1762">
        <v>1085</v>
      </c>
      <c r="B1762" t="s">
        <v>10630</v>
      </c>
      <c r="C1762" t="s">
        <v>10631</v>
      </c>
      <c r="D1762">
        <v>4</v>
      </c>
      <c r="F1762" t="s">
        <v>10632</v>
      </c>
      <c r="K1762">
        <v>1958</v>
      </c>
      <c r="L1762" t="s">
        <v>10633</v>
      </c>
      <c r="M1762" t="s">
        <v>10634</v>
      </c>
      <c r="N1762" t="s">
        <v>475</v>
      </c>
      <c r="O1762" t="s">
        <v>32</v>
      </c>
      <c r="P1762" t="s">
        <v>31</v>
      </c>
      <c r="Q1762" t="s">
        <v>27</v>
      </c>
      <c r="R1762" t="s">
        <v>35</v>
      </c>
      <c r="S1762" t="s">
        <v>27</v>
      </c>
      <c r="T1762" t="s">
        <v>31</v>
      </c>
      <c r="U1762" t="s">
        <v>27</v>
      </c>
      <c r="V1762" t="s">
        <v>27</v>
      </c>
      <c r="W1762" t="s">
        <v>27</v>
      </c>
      <c r="X1762" t="s">
        <v>172</v>
      </c>
      <c r="Y1762" t="s">
        <v>10635</v>
      </c>
    </row>
    <row r="1763" spans="1:25" x14ac:dyDescent="0.25">
      <c r="A1763">
        <v>267163</v>
      </c>
      <c r="B1763" t="s">
        <v>10636</v>
      </c>
      <c r="C1763" t="s">
        <v>10637</v>
      </c>
      <c r="D1763">
        <v>4</v>
      </c>
      <c r="E1763" t="s">
        <v>10638</v>
      </c>
      <c r="F1763" t="s">
        <v>10639</v>
      </c>
      <c r="G1763" t="e">
        <f>-vir</f>
        <v>#NAME?</v>
      </c>
      <c r="H1763" t="s">
        <v>1554</v>
      </c>
      <c r="I1763" t="s">
        <v>1555</v>
      </c>
      <c r="J1763">
        <v>2005</v>
      </c>
      <c r="K1763">
        <v>2006</v>
      </c>
      <c r="L1763" t="s">
        <v>10640</v>
      </c>
      <c r="M1763" t="s">
        <v>10641</v>
      </c>
      <c r="O1763" t="s">
        <v>26</v>
      </c>
      <c r="P1763" t="s">
        <v>27</v>
      </c>
      <c r="Q1763" t="s">
        <v>27</v>
      </c>
      <c r="R1763" t="s">
        <v>28</v>
      </c>
      <c r="S1763" t="s">
        <v>27</v>
      </c>
      <c r="T1763" t="s">
        <v>31</v>
      </c>
      <c r="U1763" t="s">
        <v>27</v>
      </c>
      <c r="V1763" t="s">
        <v>27</v>
      </c>
      <c r="W1763" t="s">
        <v>27</v>
      </c>
      <c r="X1763" t="s">
        <v>47</v>
      </c>
      <c r="Y1763" t="s">
        <v>10642</v>
      </c>
    </row>
    <row r="1764" spans="1:25" x14ac:dyDescent="0.25">
      <c r="A1764">
        <v>93117</v>
      </c>
      <c r="B1764" t="s">
        <v>10643</v>
      </c>
      <c r="C1764" t="s">
        <v>10644</v>
      </c>
      <c r="D1764">
        <v>4</v>
      </c>
      <c r="E1764" t="s">
        <v>10645</v>
      </c>
      <c r="F1764" t="s">
        <v>1590</v>
      </c>
      <c r="G1764" t="e">
        <f>-profen</f>
        <v>#NAME?</v>
      </c>
      <c r="H1764" t="s">
        <v>192</v>
      </c>
      <c r="I1764" t="e">
        <f>-profen</f>
        <v>#NAME?</v>
      </c>
      <c r="J1764">
        <v>1974</v>
      </c>
      <c r="K1764">
        <v>1988</v>
      </c>
      <c r="L1764" t="s">
        <v>10646</v>
      </c>
      <c r="M1764" t="s">
        <v>10647</v>
      </c>
      <c r="N1764" t="s">
        <v>241</v>
      </c>
      <c r="O1764" t="s">
        <v>32</v>
      </c>
      <c r="P1764" t="s">
        <v>31</v>
      </c>
      <c r="Q1764" t="s">
        <v>27</v>
      </c>
      <c r="R1764" t="s">
        <v>33</v>
      </c>
      <c r="S1764" t="s">
        <v>27</v>
      </c>
      <c r="T1764" t="s">
        <v>27</v>
      </c>
      <c r="U1764" t="s">
        <v>27</v>
      </c>
      <c r="V1764" t="s">
        <v>31</v>
      </c>
      <c r="W1764" t="s">
        <v>27</v>
      </c>
      <c r="X1764" t="s">
        <v>172</v>
      </c>
      <c r="Y1764" t="s">
        <v>10648</v>
      </c>
    </row>
    <row r="1765" spans="1:25" x14ac:dyDescent="0.25">
      <c r="A1765">
        <v>72036</v>
      </c>
      <c r="B1765" t="s">
        <v>10649</v>
      </c>
      <c r="C1765" t="s">
        <v>10650</v>
      </c>
      <c r="D1765">
        <v>4</v>
      </c>
      <c r="E1765" t="s">
        <v>10651</v>
      </c>
      <c r="F1765" t="s">
        <v>10652</v>
      </c>
      <c r="G1765" t="e">
        <f>-conazole</f>
        <v>#NAME?</v>
      </c>
      <c r="H1765" t="s">
        <v>205</v>
      </c>
      <c r="I1765" t="e">
        <f>-conazole</f>
        <v>#NAME?</v>
      </c>
      <c r="J1765">
        <v>1978</v>
      </c>
      <c r="K1765">
        <v>1981</v>
      </c>
      <c r="L1765" t="s">
        <v>10653</v>
      </c>
      <c r="M1765" t="s">
        <v>10654</v>
      </c>
      <c r="N1765" t="s">
        <v>64</v>
      </c>
      <c r="O1765" t="s">
        <v>32</v>
      </c>
      <c r="P1765" t="s">
        <v>27</v>
      </c>
      <c r="Q1765" t="s">
        <v>27</v>
      </c>
      <c r="R1765" t="s">
        <v>28</v>
      </c>
      <c r="S1765" t="s">
        <v>27</v>
      </c>
      <c r="T1765" t="s">
        <v>31</v>
      </c>
      <c r="U1765" t="s">
        <v>27</v>
      </c>
      <c r="V1765" t="s">
        <v>31</v>
      </c>
      <c r="W1765" t="s">
        <v>31</v>
      </c>
      <c r="X1765" t="s">
        <v>580</v>
      </c>
      <c r="Y1765" t="s">
        <v>10655</v>
      </c>
    </row>
    <row r="1766" spans="1:25" x14ac:dyDescent="0.25">
      <c r="A1766">
        <v>2261</v>
      </c>
      <c r="B1766" t="s">
        <v>10656</v>
      </c>
      <c r="C1766" t="s">
        <v>10657</v>
      </c>
      <c r="D1766">
        <v>4</v>
      </c>
      <c r="E1766" t="s">
        <v>10658</v>
      </c>
      <c r="F1766" t="s">
        <v>10659</v>
      </c>
      <c r="G1766" t="e">
        <f ca="1">-pin(e)</f>
        <v>#NAME?</v>
      </c>
      <c r="H1766" t="s">
        <v>65</v>
      </c>
      <c r="I1766" t="e">
        <f ca="1">-pin(e)</f>
        <v>#NAME?</v>
      </c>
      <c r="J1766">
        <v>1969</v>
      </c>
      <c r="K1766">
        <v>1989</v>
      </c>
      <c r="L1766" t="s">
        <v>10660</v>
      </c>
      <c r="M1766" t="s">
        <v>10661</v>
      </c>
      <c r="N1766" t="s">
        <v>76</v>
      </c>
      <c r="O1766" t="s">
        <v>32</v>
      </c>
      <c r="P1766" t="s">
        <v>31</v>
      </c>
      <c r="Q1766" t="s">
        <v>27</v>
      </c>
      <c r="R1766" t="s">
        <v>35</v>
      </c>
      <c r="S1766" t="s">
        <v>27</v>
      </c>
      <c r="T1766" t="s">
        <v>31</v>
      </c>
      <c r="U1766" t="s">
        <v>27</v>
      </c>
      <c r="V1766" t="s">
        <v>27</v>
      </c>
      <c r="W1766" t="s">
        <v>31</v>
      </c>
      <c r="X1766" t="s">
        <v>47</v>
      </c>
      <c r="Y1766" t="s">
        <v>10662</v>
      </c>
    </row>
    <row r="1767" spans="1:25" x14ac:dyDescent="0.25">
      <c r="A1767">
        <v>674406</v>
      </c>
      <c r="B1767" t="s">
        <v>10663</v>
      </c>
      <c r="C1767" t="s">
        <v>10664</v>
      </c>
      <c r="D1767">
        <v>4</v>
      </c>
      <c r="E1767" t="s">
        <v>10665</v>
      </c>
      <c r="F1767" t="s">
        <v>1617</v>
      </c>
      <c r="G1767" t="s">
        <v>48</v>
      </c>
      <c r="H1767" t="s">
        <v>49</v>
      </c>
      <c r="I1767" t="s">
        <v>48</v>
      </c>
      <c r="J1767">
        <v>1980</v>
      </c>
      <c r="K1767">
        <v>1985</v>
      </c>
      <c r="L1767" t="s">
        <v>10666</v>
      </c>
      <c r="M1767" t="s">
        <v>10667</v>
      </c>
      <c r="N1767" t="s">
        <v>53</v>
      </c>
      <c r="O1767" t="s">
        <v>32</v>
      </c>
      <c r="P1767" t="s">
        <v>27</v>
      </c>
      <c r="Q1767" t="s">
        <v>27</v>
      </c>
      <c r="R1767" t="s">
        <v>33</v>
      </c>
      <c r="S1767" t="s">
        <v>27</v>
      </c>
      <c r="T1767" t="s">
        <v>31</v>
      </c>
      <c r="U1767" t="s">
        <v>31</v>
      </c>
      <c r="V1767" t="s">
        <v>31</v>
      </c>
      <c r="W1767" t="s">
        <v>27</v>
      </c>
      <c r="X1767" t="s">
        <v>47</v>
      </c>
      <c r="Y1767" t="s">
        <v>10668</v>
      </c>
    </row>
    <row r="1768" spans="1:25" x14ac:dyDescent="0.25">
      <c r="A1768">
        <v>328400</v>
      </c>
      <c r="B1768" t="s">
        <v>10669</v>
      </c>
      <c r="C1768" t="s">
        <v>10670</v>
      </c>
      <c r="D1768">
        <v>4</v>
      </c>
      <c r="F1768" t="s">
        <v>10671</v>
      </c>
      <c r="G1768" t="s">
        <v>1907</v>
      </c>
      <c r="H1768" t="s">
        <v>1908</v>
      </c>
      <c r="I1768" t="s">
        <v>1907</v>
      </c>
      <c r="K1768">
        <v>1973</v>
      </c>
      <c r="L1768" t="s">
        <v>10672</v>
      </c>
      <c r="M1768" t="s">
        <v>10673</v>
      </c>
      <c r="N1768" t="s">
        <v>924</v>
      </c>
      <c r="O1768" t="s">
        <v>26</v>
      </c>
      <c r="P1768" t="s">
        <v>31</v>
      </c>
      <c r="Q1768" t="s">
        <v>27</v>
      </c>
      <c r="R1768" t="s">
        <v>28</v>
      </c>
      <c r="S1768" t="s">
        <v>27</v>
      </c>
      <c r="T1768" t="s">
        <v>31</v>
      </c>
      <c r="U1768" t="s">
        <v>27</v>
      </c>
      <c r="V1768" t="s">
        <v>31</v>
      </c>
      <c r="W1768" t="s">
        <v>27</v>
      </c>
      <c r="X1768" t="s">
        <v>47</v>
      </c>
      <c r="Y1768" t="s">
        <v>10674</v>
      </c>
    </row>
    <row r="1769" spans="1:25" x14ac:dyDescent="0.25">
      <c r="A1769">
        <v>426045</v>
      </c>
      <c r="B1769" t="s">
        <v>10675</v>
      </c>
      <c r="C1769" t="s">
        <v>10676</v>
      </c>
      <c r="D1769">
        <v>4</v>
      </c>
      <c r="F1769" t="s">
        <v>10677</v>
      </c>
      <c r="K1769">
        <v>1972</v>
      </c>
      <c r="L1769" t="s">
        <v>10678</v>
      </c>
      <c r="M1769" t="s">
        <v>10679</v>
      </c>
      <c r="N1769" t="s">
        <v>10680</v>
      </c>
      <c r="O1769" t="s">
        <v>36</v>
      </c>
      <c r="P1769" t="s">
        <v>27</v>
      </c>
      <c r="Q1769" t="s">
        <v>27</v>
      </c>
      <c r="R1769" t="s">
        <v>37</v>
      </c>
      <c r="S1769" t="s">
        <v>27</v>
      </c>
      <c r="T1769" t="s">
        <v>27</v>
      </c>
      <c r="U1769" t="s">
        <v>31</v>
      </c>
      <c r="V1769" t="s">
        <v>31</v>
      </c>
      <c r="W1769" t="s">
        <v>27</v>
      </c>
      <c r="X1769" t="s">
        <v>580</v>
      </c>
      <c r="Y1769" t="s">
        <v>10681</v>
      </c>
    </row>
    <row r="1770" spans="1:25" x14ac:dyDescent="0.25">
      <c r="A1770">
        <v>8917</v>
      </c>
      <c r="B1770" t="s">
        <v>10682</v>
      </c>
      <c r="C1770" t="s">
        <v>10683</v>
      </c>
      <c r="D1770">
        <v>4</v>
      </c>
      <c r="E1770" t="s">
        <v>10684</v>
      </c>
      <c r="F1770" t="s">
        <v>10685</v>
      </c>
      <c r="G1770" t="e">
        <f>-conazole</f>
        <v>#NAME?</v>
      </c>
      <c r="H1770" t="s">
        <v>205</v>
      </c>
      <c r="I1770" t="e">
        <f>-conazole</f>
        <v>#NAME?</v>
      </c>
      <c r="J1770">
        <v>1970</v>
      </c>
      <c r="K1770">
        <v>1974</v>
      </c>
      <c r="L1770" t="s">
        <v>10686</v>
      </c>
      <c r="M1770" t="s">
        <v>10687</v>
      </c>
      <c r="N1770" t="s">
        <v>64</v>
      </c>
      <c r="O1770" t="s">
        <v>32</v>
      </c>
      <c r="P1770" t="s">
        <v>27</v>
      </c>
      <c r="Q1770" t="s">
        <v>27</v>
      </c>
      <c r="R1770" t="s">
        <v>33</v>
      </c>
      <c r="S1770" t="s">
        <v>27</v>
      </c>
      <c r="T1770" t="s">
        <v>27</v>
      </c>
      <c r="U1770" t="s">
        <v>31</v>
      </c>
      <c r="V1770" t="s">
        <v>31</v>
      </c>
      <c r="W1770" t="s">
        <v>31</v>
      </c>
      <c r="X1770" t="s">
        <v>580</v>
      </c>
      <c r="Y1770" t="s">
        <v>10688</v>
      </c>
    </row>
    <row r="1771" spans="1:25" x14ac:dyDescent="0.25">
      <c r="A1771">
        <v>674400</v>
      </c>
      <c r="B1771" t="s">
        <v>10689</v>
      </c>
      <c r="C1771" t="s">
        <v>10690</v>
      </c>
      <c r="D1771">
        <v>4</v>
      </c>
      <c r="F1771" t="s">
        <v>10691</v>
      </c>
      <c r="G1771" t="e">
        <f>-olone</f>
        <v>#NAME?</v>
      </c>
      <c r="H1771" t="s">
        <v>143</v>
      </c>
      <c r="I1771" t="e">
        <f>-olone</f>
        <v>#NAME?</v>
      </c>
      <c r="K1771">
        <v>1959</v>
      </c>
      <c r="L1771" t="s">
        <v>6540</v>
      </c>
      <c r="M1771" t="s">
        <v>6541</v>
      </c>
      <c r="N1771" t="s">
        <v>895</v>
      </c>
      <c r="O1771" t="s">
        <v>26</v>
      </c>
      <c r="P1771" t="s">
        <v>31</v>
      </c>
      <c r="Q1771" t="s">
        <v>27</v>
      </c>
      <c r="R1771" t="s">
        <v>28</v>
      </c>
      <c r="S1771" t="s">
        <v>31</v>
      </c>
      <c r="T1771" t="s">
        <v>31</v>
      </c>
      <c r="U1771" t="s">
        <v>31</v>
      </c>
      <c r="V1771" t="s">
        <v>27</v>
      </c>
      <c r="W1771" t="s">
        <v>27</v>
      </c>
      <c r="X1771" t="s">
        <v>172</v>
      </c>
      <c r="Y1771" t="s">
        <v>10692</v>
      </c>
    </row>
    <row r="1772" spans="1:25" x14ac:dyDescent="0.25">
      <c r="A1772">
        <v>230249</v>
      </c>
      <c r="B1772" t="s">
        <v>10693</v>
      </c>
      <c r="C1772" t="s">
        <v>10694</v>
      </c>
      <c r="D1772">
        <v>4</v>
      </c>
      <c r="F1772" t="s">
        <v>10695</v>
      </c>
      <c r="K1772">
        <v>1959</v>
      </c>
      <c r="L1772" t="s">
        <v>10696</v>
      </c>
      <c r="M1772" t="s">
        <v>10697</v>
      </c>
      <c r="N1772" t="s">
        <v>1207</v>
      </c>
      <c r="O1772" t="s">
        <v>32</v>
      </c>
      <c r="P1772" t="s">
        <v>31</v>
      </c>
      <c r="Q1772" t="s">
        <v>27</v>
      </c>
      <c r="R1772" t="s">
        <v>33</v>
      </c>
      <c r="S1772" t="s">
        <v>27</v>
      </c>
      <c r="T1772" t="s">
        <v>31</v>
      </c>
      <c r="U1772" t="s">
        <v>27</v>
      </c>
      <c r="V1772" t="s">
        <v>27</v>
      </c>
      <c r="W1772" t="s">
        <v>27</v>
      </c>
      <c r="X1772" t="s">
        <v>47</v>
      </c>
      <c r="Y1772" t="s">
        <v>10698</v>
      </c>
    </row>
    <row r="1773" spans="1:25" x14ac:dyDescent="0.25">
      <c r="A1773">
        <v>65798</v>
      </c>
      <c r="B1773" t="s">
        <v>10699</v>
      </c>
      <c r="C1773" t="s">
        <v>10700</v>
      </c>
      <c r="D1773">
        <v>4</v>
      </c>
      <c r="F1773" t="s">
        <v>4240</v>
      </c>
      <c r="K1773">
        <v>1985</v>
      </c>
      <c r="L1773" t="s">
        <v>10701</v>
      </c>
      <c r="M1773" t="s">
        <v>10702</v>
      </c>
      <c r="N1773" t="s">
        <v>4241</v>
      </c>
      <c r="O1773" t="s">
        <v>32</v>
      </c>
      <c r="P1773" t="s">
        <v>31</v>
      </c>
      <c r="Q1773" t="s">
        <v>27</v>
      </c>
      <c r="R1773" t="s">
        <v>28</v>
      </c>
      <c r="S1773" t="s">
        <v>27</v>
      </c>
      <c r="T1773" t="s">
        <v>27</v>
      </c>
      <c r="U1773" t="s">
        <v>31</v>
      </c>
      <c r="V1773" t="s">
        <v>27</v>
      </c>
      <c r="W1773" t="s">
        <v>27</v>
      </c>
      <c r="X1773" t="s">
        <v>47</v>
      </c>
      <c r="Y1773" t="s">
        <v>10703</v>
      </c>
    </row>
    <row r="1774" spans="1:25" x14ac:dyDescent="0.25">
      <c r="A1774">
        <v>241</v>
      </c>
      <c r="B1774" t="s">
        <v>10704</v>
      </c>
      <c r="C1774" t="s">
        <v>10705</v>
      </c>
      <c r="D1774">
        <v>4</v>
      </c>
      <c r="E1774" t="s">
        <v>10706</v>
      </c>
      <c r="F1774" t="s">
        <v>10707</v>
      </c>
      <c r="G1774" t="e">
        <f>-oxacin</f>
        <v>#NAME?</v>
      </c>
      <c r="H1774" t="s">
        <v>378</v>
      </c>
      <c r="I1774" t="e">
        <f>-oxacin</f>
        <v>#NAME?</v>
      </c>
      <c r="J1774">
        <v>1987</v>
      </c>
      <c r="K1774">
        <v>1987</v>
      </c>
      <c r="L1774" t="s">
        <v>10708</v>
      </c>
      <c r="M1774" t="s">
        <v>10709</v>
      </c>
      <c r="N1774" t="s">
        <v>84</v>
      </c>
      <c r="O1774" t="s">
        <v>32</v>
      </c>
      <c r="P1774" t="s">
        <v>31</v>
      </c>
      <c r="Q1774" t="s">
        <v>27</v>
      </c>
      <c r="R1774" t="s">
        <v>35</v>
      </c>
      <c r="S1774" t="s">
        <v>27</v>
      </c>
      <c r="T1774" t="s">
        <v>31</v>
      </c>
      <c r="U1774" t="s">
        <v>31</v>
      </c>
      <c r="V1774" t="s">
        <v>31</v>
      </c>
      <c r="W1774" t="s">
        <v>31</v>
      </c>
      <c r="X1774" t="s">
        <v>47</v>
      </c>
      <c r="Y1774" t="s">
        <v>10710</v>
      </c>
    </row>
    <row r="1775" spans="1:25" x14ac:dyDescent="0.25">
      <c r="A1775">
        <v>28976</v>
      </c>
      <c r="B1775" t="s">
        <v>10711</v>
      </c>
      <c r="C1775" t="s">
        <v>10712</v>
      </c>
      <c r="D1775">
        <v>4</v>
      </c>
      <c r="F1775" t="s">
        <v>10713</v>
      </c>
      <c r="K1775">
        <v>1965</v>
      </c>
      <c r="L1775" t="s">
        <v>10714</v>
      </c>
      <c r="M1775" t="s">
        <v>10715</v>
      </c>
      <c r="N1775" t="s">
        <v>10716</v>
      </c>
      <c r="O1775" t="s">
        <v>32</v>
      </c>
      <c r="P1775" t="s">
        <v>31</v>
      </c>
      <c r="Q1775" t="s">
        <v>27</v>
      </c>
      <c r="R1775" t="s">
        <v>28</v>
      </c>
      <c r="S1775" t="s">
        <v>27</v>
      </c>
      <c r="T1775" t="s">
        <v>27</v>
      </c>
      <c r="U1775" t="s">
        <v>31</v>
      </c>
      <c r="V1775" t="s">
        <v>31</v>
      </c>
      <c r="W1775" t="s">
        <v>27</v>
      </c>
      <c r="X1775" t="s">
        <v>580</v>
      </c>
      <c r="Y1775" t="s">
        <v>10717</v>
      </c>
    </row>
    <row r="1776" spans="1:25" x14ac:dyDescent="0.25">
      <c r="A1776">
        <v>14406</v>
      </c>
      <c r="B1776" t="s">
        <v>10718</v>
      </c>
      <c r="C1776" t="s">
        <v>10719</v>
      </c>
      <c r="D1776">
        <v>4</v>
      </c>
      <c r="F1776" t="s">
        <v>10720</v>
      </c>
      <c r="G1776" t="e">
        <f ca="1">-pin(e)</f>
        <v>#NAME?</v>
      </c>
      <c r="H1776" t="s">
        <v>65</v>
      </c>
      <c r="I1776" t="e">
        <f ca="1">-pin(e)</f>
        <v>#NAME?</v>
      </c>
      <c r="K1776">
        <v>1974</v>
      </c>
      <c r="L1776" t="s">
        <v>10721</v>
      </c>
      <c r="M1776" t="s">
        <v>10722</v>
      </c>
      <c r="N1776" t="s">
        <v>10723</v>
      </c>
      <c r="O1776" t="s">
        <v>32</v>
      </c>
      <c r="P1776" t="s">
        <v>31</v>
      </c>
      <c r="Q1776" t="s">
        <v>27</v>
      </c>
      <c r="R1776" t="s">
        <v>28</v>
      </c>
      <c r="S1776" t="s">
        <v>27</v>
      </c>
      <c r="T1776" t="s">
        <v>31</v>
      </c>
      <c r="U1776" t="s">
        <v>27</v>
      </c>
      <c r="V1776" t="s">
        <v>31</v>
      </c>
      <c r="W1776" t="s">
        <v>27</v>
      </c>
      <c r="X1776" t="s">
        <v>47</v>
      </c>
      <c r="Y1776" t="s">
        <v>10724</v>
      </c>
    </row>
    <row r="1777" spans="1:25" x14ac:dyDescent="0.25">
      <c r="A1777">
        <v>11674</v>
      </c>
      <c r="B1777" t="s">
        <v>10725</v>
      </c>
      <c r="C1777" t="s">
        <v>10726</v>
      </c>
      <c r="D1777">
        <v>4</v>
      </c>
      <c r="E1777" t="s">
        <v>10727</v>
      </c>
      <c r="F1777" t="s">
        <v>10728</v>
      </c>
      <c r="G1777" t="e">
        <f>-profen</f>
        <v>#NAME?</v>
      </c>
      <c r="H1777" t="s">
        <v>192</v>
      </c>
      <c r="I1777" t="e">
        <f>-profen</f>
        <v>#NAME?</v>
      </c>
      <c r="J1777">
        <v>1968</v>
      </c>
      <c r="K1777">
        <v>1974</v>
      </c>
      <c r="L1777" t="s">
        <v>10729</v>
      </c>
      <c r="M1777" t="s">
        <v>10730</v>
      </c>
      <c r="N1777" t="s">
        <v>241</v>
      </c>
      <c r="O1777" t="s">
        <v>32</v>
      </c>
      <c r="P1777" t="s">
        <v>31</v>
      </c>
      <c r="Q1777" t="s">
        <v>27</v>
      </c>
      <c r="R1777" t="s">
        <v>33</v>
      </c>
      <c r="S1777" t="s">
        <v>27</v>
      </c>
      <c r="T1777" t="s">
        <v>31</v>
      </c>
      <c r="U1777" t="s">
        <v>31</v>
      </c>
      <c r="V1777" t="s">
        <v>27</v>
      </c>
      <c r="W1777" t="s">
        <v>31</v>
      </c>
      <c r="X1777" t="s">
        <v>580</v>
      </c>
      <c r="Y1777" t="s">
        <v>10731</v>
      </c>
    </row>
    <row r="1778" spans="1:25" x14ac:dyDescent="0.25">
      <c r="A1778">
        <v>674327</v>
      </c>
      <c r="B1778" t="s">
        <v>10732</v>
      </c>
      <c r="C1778" t="s">
        <v>10733</v>
      </c>
      <c r="D1778">
        <v>4</v>
      </c>
      <c r="E1778" t="s">
        <v>10734</v>
      </c>
      <c r="F1778" t="s">
        <v>2920</v>
      </c>
      <c r="J1778">
        <v>1969</v>
      </c>
      <c r="K1778">
        <v>1982</v>
      </c>
      <c r="L1778" t="s">
        <v>4705</v>
      </c>
      <c r="M1778" t="s">
        <v>4706</v>
      </c>
      <c r="N1778" t="s">
        <v>895</v>
      </c>
      <c r="O1778" t="s">
        <v>26</v>
      </c>
      <c r="P1778" t="s">
        <v>31</v>
      </c>
      <c r="Q1778" t="s">
        <v>27</v>
      </c>
      <c r="R1778" t="s">
        <v>28</v>
      </c>
      <c r="S1778" t="s">
        <v>31</v>
      </c>
      <c r="T1778" t="s">
        <v>27</v>
      </c>
      <c r="U1778" t="s">
        <v>27</v>
      </c>
      <c r="V1778" t="s">
        <v>31</v>
      </c>
      <c r="W1778" t="s">
        <v>27</v>
      </c>
      <c r="X1778" t="s">
        <v>172</v>
      </c>
      <c r="Y1778" t="s">
        <v>10735</v>
      </c>
    </row>
    <row r="1779" spans="1:25" x14ac:dyDescent="0.25">
      <c r="A1779">
        <v>675137</v>
      </c>
      <c r="B1779" t="s">
        <v>10736</v>
      </c>
      <c r="C1779" t="s">
        <v>10737</v>
      </c>
      <c r="D1779">
        <v>4</v>
      </c>
      <c r="E1779">
        <v>1001277</v>
      </c>
      <c r="F1779" t="s">
        <v>9016</v>
      </c>
      <c r="J1779">
        <v>2007</v>
      </c>
      <c r="K1779">
        <v>2006</v>
      </c>
      <c r="L1779" t="s">
        <v>10738</v>
      </c>
      <c r="M1779" t="s">
        <v>10739</v>
      </c>
      <c r="O1779" t="s">
        <v>32</v>
      </c>
      <c r="P1779" t="s">
        <v>27</v>
      </c>
      <c r="Q1779" t="s">
        <v>27</v>
      </c>
      <c r="R1779" t="s">
        <v>37</v>
      </c>
      <c r="S1779" t="s">
        <v>27</v>
      </c>
      <c r="T1779" t="s">
        <v>31</v>
      </c>
      <c r="U1779" t="s">
        <v>27</v>
      </c>
      <c r="V1779" t="s">
        <v>27</v>
      </c>
      <c r="W1779" t="s">
        <v>27</v>
      </c>
      <c r="X1779" t="s">
        <v>47</v>
      </c>
    </row>
    <row r="1780" spans="1:25" x14ac:dyDescent="0.25">
      <c r="A1780">
        <v>27575</v>
      </c>
      <c r="B1780" t="s">
        <v>10740</v>
      </c>
      <c r="C1780" t="s">
        <v>10741</v>
      </c>
      <c r="D1780">
        <v>4</v>
      </c>
      <c r="E1780" t="s">
        <v>4659</v>
      </c>
      <c r="F1780" t="s">
        <v>319</v>
      </c>
      <c r="G1780" t="s">
        <v>29</v>
      </c>
      <c r="H1780" t="s">
        <v>30</v>
      </c>
      <c r="I1780" t="s">
        <v>29</v>
      </c>
      <c r="K1780">
        <v>1957</v>
      </c>
      <c r="L1780" t="s">
        <v>10742</v>
      </c>
      <c r="M1780" t="s">
        <v>10743</v>
      </c>
      <c r="N1780" t="s">
        <v>895</v>
      </c>
      <c r="O1780" t="s">
        <v>26</v>
      </c>
      <c r="P1780" t="s">
        <v>31</v>
      </c>
      <c r="Q1780" t="s">
        <v>27</v>
      </c>
      <c r="R1780" t="s">
        <v>28</v>
      </c>
      <c r="S1780" t="s">
        <v>27</v>
      </c>
      <c r="T1780" t="s">
        <v>31</v>
      </c>
      <c r="U1780" t="s">
        <v>31</v>
      </c>
      <c r="V1780" t="s">
        <v>31</v>
      </c>
      <c r="W1780" t="s">
        <v>27</v>
      </c>
      <c r="X1780" t="s">
        <v>47</v>
      </c>
      <c r="Y1780" t="s">
        <v>10744</v>
      </c>
    </row>
    <row r="1781" spans="1:25" x14ac:dyDescent="0.25">
      <c r="A1781">
        <v>190629</v>
      </c>
      <c r="B1781" t="s">
        <v>10745</v>
      </c>
      <c r="C1781" t="s">
        <v>10746</v>
      </c>
      <c r="D1781">
        <v>4</v>
      </c>
      <c r="F1781" t="s">
        <v>10747</v>
      </c>
      <c r="G1781" t="s">
        <v>1907</v>
      </c>
      <c r="H1781" t="s">
        <v>1908</v>
      </c>
      <c r="I1781" t="s">
        <v>1907</v>
      </c>
      <c r="K1781">
        <v>1974</v>
      </c>
      <c r="L1781" t="s">
        <v>6068</v>
      </c>
      <c r="M1781" t="s">
        <v>6069</v>
      </c>
      <c r="N1781" t="s">
        <v>924</v>
      </c>
      <c r="O1781" t="s">
        <v>26</v>
      </c>
      <c r="P1781" t="s">
        <v>31</v>
      </c>
      <c r="Q1781" t="s">
        <v>27</v>
      </c>
      <c r="R1781" t="s">
        <v>28</v>
      </c>
      <c r="S1781" t="s">
        <v>31</v>
      </c>
      <c r="T1781" t="s">
        <v>27</v>
      </c>
      <c r="U1781" t="s">
        <v>31</v>
      </c>
      <c r="V1781" t="s">
        <v>27</v>
      </c>
      <c r="W1781" t="s">
        <v>27</v>
      </c>
      <c r="X1781" t="s">
        <v>172</v>
      </c>
      <c r="Y1781" t="s">
        <v>10748</v>
      </c>
    </row>
    <row r="1782" spans="1:25" x14ac:dyDescent="0.25">
      <c r="A1782">
        <v>674643</v>
      </c>
      <c r="B1782" t="s">
        <v>10749</v>
      </c>
      <c r="C1782" t="s">
        <v>10750</v>
      </c>
      <c r="D1782">
        <v>4</v>
      </c>
      <c r="E1782" t="s">
        <v>10751</v>
      </c>
      <c r="F1782" t="s">
        <v>7513</v>
      </c>
      <c r="G1782" t="e">
        <f>-sartan</f>
        <v>#NAME?</v>
      </c>
      <c r="H1782" t="s">
        <v>872</v>
      </c>
      <c r="I1782" t="e">
        <f>-sartan</f>
        <v>#NAME?</v>
      </c>
      <c r="J1782">
        <v>2002</v>
      </c>
      <c r="K1782">
        <v>2002</v>
      </c>
      <c r="L1782" t="s">
        <v>10752</v>
      </c>
      <c r="M1782" t="s">
        <v>10753</v>
      </c>
      <c r="O1782" t="s">
        <v>32</v>
      </c>
      <c r="P1782" t="s">
        <v>27</v>
      </c>
      <c r="Q1782" t="s">
        <v>27</v>
      </c>
      <c r="R1782" t="s">
        <v>35</v>
      </c>
      <c r="S1782" t="s">
        <v>31</v>
      </c>
      <c r="T1782" t="s">
        <v>31</v>
      </c>
      <c r="U1782" t="s">
        <v>27</v>
      </c>
      <c r="V1782" t="s">
        <v>27</v>
      </c>
      <c r="W1782" t="s">
        <v>31</v>
      </c>
      <c r="X1782" t="s">
        <v>47</v>
      </c>
      <c r="Y1782" t="s">
        <v>10754</v>
      </c>
    </row>
    <row r="1783" spans="1:25" x14ac:dyDescent="0.25">
      <c r="A1783">
        <v>674777</v>
      </c>
      <c r="B1783" t="s">
        <v>10755</v>
      </c>
      <c r="C1783" t="s">
        <v>10756</v>
      </c>
      <c r="D1783">
        <v>4</v>
      </c>
      <c r="E1783" t="s">
        <v>10757</v>
      </c>
      <c r="F1783" t="s">
        <v>10758</v>
      </c>
      <c r="J1783">
        <v>1968</v>
      </c>
      <c r="K1783">
        <v>1970</v>
      </c>
      <c r="L1783" t="s">
        <v>1217</v>
      </c>
      <c r="M1783" t="s">
        <v>1218</v>
      </c>
      <c r="N1783" t="s">
        <v>1219</v>
      </c>
      <c r="O1783" t="s">
        <v>32</v>
      </c>
      <c r="P1783" t="s">
        <v>27</v>
      </c>
      <c r="Q1783" t="s">
        <v>27</v>
      </c>
      <c r="R1783" t="s">
        <v>37</v>
      </c>
      <c r="S1783" t="s">
        <v>27</v>
      </c>
      <c r="T1783" t="s">
        <v>31</v>
      </c>
      <c r="U1783" t="s">
        <v>27</v>
      </c>
      <c r="V1783" t="s">
        <v>27</v>
      </c>
      <c r="W1783" t="s">
        <v>31</v>
      </c>
      <c r="X1783" t="s">
        <v>47</v>
      </c>
      <c r="Y1783" t="s">
        <v>10759</v>
      </c>
    </row>
    <row r="1784" spans="1:25" x14ac:dyDescent="0.25">
      <c r="A1784">
        <v>580438</v>
      </c>
      <c r="B1784" t="s">
        <v>10760</v>
      </c>
      <c r="C1784" t="s">
        <v>10761</v>
      </c>
      <c r="D1784">
        <v>4</v>
      </c>
      <c r="F1784" t="s">
        <v>2981</v>
      </c>
      <c r="K1784">
        <v>1982</v>
      </c>
      <c r="L1784" t="s">
        <v>10762</v>
      </c>
      <c r="M1784" t="s">
        <v>10763</v>
      </c>
      <c r="N1784" t="s">
        <v>10764</v>
      </c>
      <c r="O1784" t="s">
        <v>32</v>
      </c>
      <c r="P1784" t="s">
        <v>27</v>
      </c>
      <c r="Q1784" t="s">
        <v>27</v>
      </c>
      <c r="R1784" t="s">
        <v>37</v>
      </c>
      <c r="S1784" t="s">
        <v>27</v>
      </c>
      <c r="T1784" t="s">
        <v>27</v>
      </c>
      <c r="U1784" t="s">
        <v>31</v>
      </c>
      <c r="V1784" t="s">
        <v>27</v>
      </c>
      <c r="W1784" t="s">
        <v>27</v>
      </c>
      <c r="X1784" t="s">
        <v>47</v>
      </c>
      <c r="Y1784" t="s">
        <v>10765</v>
      </c>
    </row>
    <row r="1785" spans="1:25" x14ac:dyDescent="0.25">
      <c r="A1785">
        <v>71516</v>
      </c>
      <c r="B1785" t="s">
        <v>10766</v>
      </c>
      <c r="C1785" t="s">
        <v>10767</v>
      </c>
      <c r="D1785">
        <v>4</v>
      </c>
      <c r="E1785" t="s">
        <v>10768</v>
      </c>
      <c r="F1785" t="s">
        <v>266</v>
      </c>
      <c r="G1785" t="s">
        <v>163</v>
      </c>
      <c r="H1785" t="s">
        <v>164</v>
      </c>
      <c r="I1785" t="s">
        <v>163</v>
      </c>
      <c r="J1785">
        <v>1962</v>
      </c>
      <c r="K1785">
        <v>1965</v>
      </c>
      <c r="L1785" t="s">
        <v>10769</v>
      </c>
      <c r="M1785" t="s">
        <v>10770</v>
      </c>
      <c r="N1785" t="s">
        <v>167</v>
      </c>
      <c r="O1785" t="s">
        <v>26</v>
      </c>
      <c r="P1785" t="s">
        <v>27</v>
      </c>
      <c r="Q1785" t="s">
        <v>27</v>
      </c>
      <c r="R1785" t="s">
        <v>28</v>
      </c>
      <c r="S1785" t="s">
        <v>27</v>
      </c>
      <c r="T1785" t="s">
        <v>27</v>
      </c>
      <c r="U1785" t="s">
        <v>31</v>
      </c>
      <c r="V1785" t="s">
        <v>27</v>
      </c>
      <c r="W1785" t="s">
        <v>31</v>
      </c>
      <c r="X1785" t="s">
        <v>47</v>
      </c>
      <c r="Y1785" t="s">
        <v>10771</v>
      </c>
    </row>
    <row r="1786" spans="1:25" x14ac:dyDescent="0.25">
      <c r="A1786">
        <v>12494</v>
      </c>
      <c r="B1786" t="s">
        <v>10772</v>
      </c>
      <c r="C1786" t="s">
        <v>10773</v>
      </c>
      <c r="D1786">
        <v>4</v>
      </c>
      <c r="E1786" t="s">
        <v>10774</v>
      </c>
      <c r="F1786" t="s">
        <v>4851</v>
      </c>
      <c r="G1786" t="s">
        <v>82</v>
      </c>
      <c r="H1786" t="s">
        <v>83</v>
      </c>
      <c r="I1786" t="s">
        <v>82</v>
      </c>
      <c r="J1786">
        <v>1979</v>
      </c>
      <c r="K1786">
        <v>1988</v>
      </c>
      <c r="L1786" t="s">
        <v>10775</v>
      </c>
      <c r="M1786" t="s">
        <v>10776</v>
      </c>
      <c r="N1786" t="s">
        <v>10777</v>
      </c>
      <c r="O1786" t="s">
        <v>26</v>
      </c>
      <c r="P1786" t="s">
        <v>31</v>
      </c>
      <c r="Q1786" t="s">
        <v>27</v>
      </c>
      <c r="R1786" t="s">
        <v>28</v>
      </c>
      <c r="S1786" t="s">
        <v>27</v>
      </c>
      <c r="T1786" t="s">
        <v>31</v>
      </c>
      <c r="U1786" t="s">
        <v>27</v>
      </c>
      <c r="V1786" t="s">
        <v>27</v>
      </c>
      <c r="W1786" t="s">
        <v>27</v>
      </c>
      <c r="X1786" t="s">
        <v>172</v>
      </c>
      <c r="Y1786" t="s">
        <v>10778</v>
      </c>
    </row>
    <row r="1787" spans="1:25" x14ac:dyDescent="0.25">
      <c r="A1787">
        <v>675303</v>
      </c>
      <c r="B1787" t="s">
        <v>10779</v>
      </c>
      <c r="C1787" t="s">
        <v>10780</v>
      </c>
      <c r="D1787">
        <v>4</v>
      </c>
      <c r="E1787" t="s">
        <v>10781</v>
      </c>
      <c r="F1787" t="s">
        <v>1180</v>
      </c>
      <c r="G1787" t="e">
        <f>-ium</f>
        <v>#NAME?</v>
      </c>
      <c r="H1787" t="s">
        <v>67</v>
      </c>
      <c r="I1787" t="e">
        <f>-ium</f>
        <v>#NAME?</v>
      </c>
      <c r="J1787">
        <v>1997</v>
      </c>
      <c r="K1787">
        <v>1999</v>
      </c>
      <c r="N1787" t="s">
        <v>823</v>
      </c>
      <c r="O1787" t="s">
        <v>26</v>
      </c>
      <c r="P1787" t="s">
        <v>27</v>
      </c>
      <c r="Q1787" t="s">
        <v>27</v>
      </c>
      <c r="R1787" t="s">
        <v>28</v>
      </c>
      <c r="S1787" t="s">
        <v>27</v>
      </c>
      <c r="T1787" t="s">
        <v>27</v>
      </c>
      <c r="U1787" t="s">
        <v>31</v>
      </c>
      <c r="V1787" t="s">
        <v>27</v>
      </c>
      <c r="W1787" t="s">
        <v>27</v>
      </c>
      <c r="X1787" t="s">
        <v>172</v>
      </c>
      <c r="Y1787" t="s">
        <v>10782</v>
      </c>
    </row>
    <row r="1788" spans="1:25" x14ac:dyDescent="0.25">
      <c r="A1788">
        <v>675727</v>
      </c>
      <c r="B1788" t="s">
        <v>10783</v>
      </c>
      <c r="C1788" t="s">
        <v>10784</v>
      </c>
      <c r="D1788">
        <v>4</v>
      </c>
      <c r="E1788" t="s">
        <v>10785</v>
      </c>
      <c r="F1788" t="s">
        <v>3221</v>
      </c>
      <c r="G1788" t="e">
        <f>-adol</f>
        <v>#NAME?</v>
      </c>
      <c r="H1788" t="s">
        <v>102</v>
      </c>
      <c r="I1788" t="e">
        <f>-adol</f>
        <v>#NAME?</v>
      </c>
      <c r="J1788">
        <v>2005</v>
      </c>
      <c r="K1788">
        <v>2008</v>
      </c>
      <c r="L1788" t="s">
        <v>10786</v>
      </c>
      <c r="M1788" t="s">
        <v>10787</v>
      </c>
      <c r="O1788" t="s">
        <v>32</v>
      </c>
      <c r="P1788" t="s">
        <v>31</v>
      </c>
      <c r="Q1788" t="s">
        <v>27</v>
      </c>
      <c r="R1788" t="s">
        <v>28</v>
      </c>
      <c r="S1788" t="s">
        <v>27</v>
      </c>
      <c r="T1788" t="s">
        <v>31</v>
      </c>
      <c r="U1788" t="s">
        <v>27</v>
      </c>
      <c r="V1788" t="s">
        <v>27</v>
      </c>
      <c r="W1788" t="s">
        <v>31</v>
      </c>
      <c r="X1788" t="s">
        <v>47</v>
      </c>
      <c r="Y1788" t="s">
        <v>10788</v>
      </c>
    </row>
    <row r="1789" spans="1:25" x14ac:dyDescent="0.25">
      <c r="A1789">
        <v>291960</v>
      </c>
      <c r="B1789" t="s">
        <v>10789</v>
      </c>
      <c r="C1789" t="s">
        <v>10790</v>
      </c>
      <c r="D1789">
        <v>4</v>
      </c>
      <c r="E1789" t="s">
        <v>10791</v>
      </c>
      <c r="F1789" t="s">
        <v>1018</v>
      </c>
      <c r="J1789">
        <v>2004</v>
      </c>
      <c r="K1789">
        <v>2004</v>
      </c>
      <c r="L1789" t="s">
        <v>10792</v>
      </c>
      <c r="M1789" t="s">
        <v>10793</v>
      </c>
      <c r="O1789" t="s">
        <v>32</v>
      </c>
      <c r="P1789" t="s">
        <v>31</v>
      </c>
      <c r="Q1789" t="s">
        <v>27</v>
      </c>
      <c r="R1789" t="s">
        <v>28</v>
      </c>
      <c r="S1789" t="s">
        <v>27</v>
      </c>
      <c r="T1789" t="s">
        <v>31</v>
      </c>
      <c r="U1789" t="s">
        <v>27</v>
      </c>
      <c r="V1789" t="s">
        <v>27</v>
      </c>
      <c r="W1789" t="s">
        <v>27</v>
      </c>
      <c r="X1789" t="s">
        <v>47</v>
      </c>
      <c r="Y1789" t="s">
        <v>10794</v>
      </c>
    </row>
    <row r="1790" spans="1:25" x14ac:dyDescent="0.25">
      <c r="A1790">
        <v>1370</v>
      </c>
      <c r="B1790" t="s">
        <v>10795</v>
      </c>
      <c r="C1790" t="s">
        <v>10796</v>
      </c>
      <c r="D1790">
        <v>4</v>
      </c>
      <c r="E1790" t="s">
        <v>10797</v>
      </c>
      <c r="F1790" t="s">
        <v>10798</v>
      </c>
      <c r="G1790" t="e">
        <f>-olol</f>
        <v>#NAME?</v>
      </c>
      <c r="H1790" t="s">
        <v>87</v>
      </c>
      <c r="I1790" t="e">
        <f>-olol</f>
        <v>#NAME?</v>
      </c>
      <c r="J1790">
        <v>1965</v>
      </c>
      <c r="K1790">
        <v>1967</v>
      </c>
      <c r="L1790" t="s">
        <v>10799</v>
      </c>
      <c r="M1790" t="s">
        <v>10800</v>
      </c>
      <c r="N1790" t="s">
        <v>2982</v>
      </c>
      <c r="O1790" t="s">
        <v>32</v>
      </c>
      <c r="P1790" t="s">
        <v>31</v>
      </c>
      <c r="Q1790" t="s">
        <v>27</v>
      </c>
      <c r="R1790" t="s">
        <v>33</v>
      </c>
      <c r="S1790" t="s">
        <v>27</v>
      </c>
      <c r="T1790" t="s">
        <v>31</v>
      </c>
      <c r="U1790" t="s">
        <v>31</v>
      </c>
      <c r="V1790" t="s">
        <v>27</v>
      </c>
      <c r="W1790" t="s">
        <v>31</v>
      </c>
      <c r="X1790" t="s">
        <v>47</v>
      </c>
      <c r="Y1790" t="s">
        <v>10801</v>
      </c>
    </row>
    <row r="1791" spans="1:25" x14ac:dyDescent="0.25">
      <c r="A1791">
        <v>1788</v>
      </c>
      <c r="B1791" t="s">
        <v>10802</v>
      </c>
      <c r="C1791" t="s">
        <v>10803</v>
      </c>
      <c r="D1791">
        <v>4</v>
      </c>
      <c r="E1791" t="s">
        <v>10804</v>
      </c>
      <c r="F1791" t="s">
        <v>10805</v>
      </c>
      <c r="G1791" t="e">
        <f>-oxacin</f>
        <v>#NAME?</v>
      </c>
      <c r="H1791" t="s">
        <v>378</v>
      </c>
      <c r="I1791" t="e">
        <f>-oxacin</f>
        <v>#NAME?</v>
      </c>
      <c r="J1791">
        <v>1998</v>
      </c>
      <c r="K1791">
        <v>1999</v>
      </c>
      <c r="L1791" t="s">
        <v>10806</v>
      </c>
      <c r="M1791" t="s">
        <v>10807</v>
      </c>
      <c r="O1791" t="s">
        <v>32</v>
      </c>
      <c r="P1791" t="s">
        <v>31</v>
      </c>
      <c r="Q1791" t="s">
        <v>27</v>
      </c>
      <c r="R1791" t="s">
        <v>28</v>
      </c>
      <c r="S1791" t="s">
        <v>27</v>
      </c>
      <c r="T1791" t="s">
        <v>31</v>
      </c>
      <c r="U1791" t="s">
        <v>31</v>
      </c>
      <c r="V1791" t="s">
        <v>31</v>
      </c>
      <c r="W1791" t="s">
        <v>31</v>
      </c>
      <c r="X1791" t="s">
        <v>47</v>
      </c>
      <c r="Y1791" t="s">
        <v>10808</v>
      </c>
    </row>
    <row r="1792" spans="1:25" x14ac:dyDescent="0.25">
      <c r="A1792">
        <v>675558</v>
      </c>
      <c r="B1792" t="s">
        <v>10809</v>
      </c>
      <c r="C1792" t="s">
        <v>10810</v>
      </c>
      <c r="D1792">
        <v>4</v>
      </c>
      <c r="F1792" t="s">
        <v>10811</v>
      </c>
      <c r="J1792">
        <v>1994</v>
      </c>
      <c r="K1792">
        <v>1993</v>
      </c>
      <c r="L1792" t="s">
        <v>10812</v>
      </c>
      <c r="M1792" t="s">
        <v>10813</v>
      </c>
      <c r="N1792" t="s">
        <v>1895</v>
      </c>
      <c r="O1792" t="s">
        <v>40</v>
      </c>
      <c r="P1792" t="s">
        <v>27</v>
      </c>
      <c r="Q1792" t="s">
        <v>27</v>
      </c>
      <c r="R1792" t="s">
        <v>28</v>
      </c>
      <c r="S1792" t="s">
        <v>27</v>
      </c>
      <c r="T1792" t="s">
        <v>27</v>
      </c>
      <c r="U1792" t="s">
        <v>31</v>
      </c>
      <c r="V1792" t="s">
        <v>27</v>
      </c>
      <c r="W1792" t="s">
        <v>27</v>
      </c>
      <c r="X1792" t="s">
        <v>47</v>
      </c>
    </row>
    <row r="1793" spans="1:25" x14ac:dyDescent="0.25">
      <c r="A1793">
        <v>675578</v>
      </c>
      <c r="B1793" t="s">
        <v>10814</v>
      </c>
      <c r="C1793" t="s">
        <v>10815</v>
      </c>
      <c r="D1793">
        <v>4</v>
      </c>
      <c r="E1793" t="s">
        <v>10816</v>
      </c>
      <c r="F1793" t="s">
        <v>10817</v>
      </c>
      <c r="G1793" t="e">
        <f>-mab</f>
        <v>#NAME?</v>
      </c>
      <c r="H1793" t="s">
        <v>98</v>
      </c>
      <c r="I1793" t="e">
        <f>-mab</f>
        <v>#NAME?</v>
      </c>
      <c r="J1793">
        <v>1997</v>
      </c>
      <c r="K1793">
        <v>1997</v>
      </c>
      <c r="L1793" t="s">
        <v>10818</v>
      </c>
      <c r="M1793" t="s">
        <v>10819</v>
      </c>
      <c r="N1793" t="s">
        <v>10820</v>
      </c>
      <c r="O1793" t="s">
        <v>99</v>
      </c>
      <c r="P1793" t="s">
        <v>27</v>
      </c>
      <c r="Q1793" t="s">
        <v>27</v>
      </c>
      <c r="R1793" t="s">
        <v>28</v>
      </c>
      <c r="S1793" t="s">
        <v>27</v>
      </c>
      <c r="T1793" t="s">
        <v>27</v>
      </c>
      <c r="U1793" t="s">
        <v>31</v>
      </c>
      <c r="V1793" t="s">
        <v>27</v>
      </c>
      <c r="W1793" t="s">
        <v>31</v>
      </c>
      <c r="X1793" t="s">
        <v>47</v>
      </c>
    </row>
    <row r="1794" spans="1:25" x14ac:dyDescent="0.25">
      <c r="A1794">
        <v>675597</v>
      </c>
      <c r="B1794" t="s">
        <v>10821</v>
      </c>
      <c r="C1794" t="s">
        <v>10822</v>
      </c>
      <c r="D1794">
        <v>4</v>
      </c>
      <c r="E1794" t="s">
        <v>10823</v>
      </c>
      <c r="F1794" t="s">
        <v>10824</v>
      </c>
      <c r="G1794" t="e">
        <f>-mer</f>
        <v>#NAME?</v>
      </c>
      <c r="H1794" t="s">
        <v>622</v>
      </c>
      <c r="I1794" t="e">
        <f>-mer</f>
        <v>#NAME?</v>
      </c>
      <c r="J1794">
        <v>1990</v>
      </c>
      <c r="K1794">
        <v>1995</v>
      </c>
      <c r="L1794" t="s">
        <v>10825</v>
      </c>
      <c r="M1794" t="s">
        <v>10826</v>
      </c>
      <c r="N1794" t="s">
        <v>167</v>
      </c>
      <c r="O1794" t="s">
        <v>58</v>
      </c>
      <c r="P1794" t="s">
        <v>27</v>
      </c>
      <c r="Q1794" t="s">
        <v>27</v>
      </c>
      <c r="R1794" t="s">
        <v>28</v>
      </c>
      <c r="S1794" t="s">
        <v>27</v>
      </c>
      <c r="T1794" t="s">
        <v>27</v>
      </c>
      <c r="U1794" t="s">
        <v>31</v>
      </c>
      <c r="V1794" t="s">
        <v>27</v>
      </c>
      <c r="W1794" t="s">
        <v>27</v>
      </c>
      <c r="X1794" t="s">
        <v>47</v>
      </c>
    </row>
    <row r="1795" spans="1:25" x14ac:dyDescent="0.25">
      <c r="A1795">
        <v>666</v>
      </c>
      <c r="B1795" t="s">
        <v>10827</v>
      </c>
      <c r="C1795" t="s">
        <v>10828</v>
      </c>
      <c r="D1795">
        <v>4</v>
      </c>
      <c r="E1795" t="s">
        <v>10829</v>
      </c>
      <c r="F1795" t="s">
        <v>10830</v>
      </c>
      <c r="G1795" t="e">
        <f>-glitazone</f>
        <v>#NAME?</v>
      </c>
      <c r="H1795" t="s">
        <v>1719</v>
      </c>
      <c r="I1795" t="e">
        <f>-glitazone</f>
        <v>#NAME?</v>
      </c>
      <c r="J1795">
        <v>1995</v>
      </c>
      <c r="K1795">
        <v>1997</v>
      </c>
      <c r="L1795" t="s">
        <v>10831</v>
      </c>
      <c r="M1795" t="s">
        <v>10832</v>
      </c>
      <c r="N1795" t="s">
        <v>118</v>
      </c>
      <c r="O1795" t="s">
        <v>32</v>
      </c>
      <c r="P1795" t="s">
        <v>27</v>
      </c>
      <c r="Q1795" t="s">
        <v>27</v>
      </c>
      <c r="R1795" t="s">
        <v>33</v>
      </c>
      <c r="S1795" t="s">
        <v>27</v>
      </c>
      <c r="T1795" t="s">
        <v>31</v>
      </c>
      <c r="U1795" t="s">
        <v>27</v>
      </c>
      <c r="V1795" t="s">
        <v>27</v>
      </c>
      <c r="W1795" t="s">
        <v>27</v>
      </c>
      <c r="X1795" t="s">
        <v>172</v>
      </c>
      <c r="Y1795" t="s">
        <v>10833</v>
      </c>
    </row>
    <row r="1796" spans="1:25" x14ac:dyDescent="0.25">
      <c r="A1796">
        <v>54211</v>
      </c>
      <c r="B1796" t="s">
        <v>10834</v>
      </c>
      <c r="C1796" t="s">
        <v>10835</v>
      </c>
      <c r="D1796">
        <v>4</v>
      </c>
      <c r="E1796" t="s">
        <v>10836</v>
      </c>
      <c r="F1796" t="s">
        <v>10837</v>
      </c>
      <c r="G1796" t="e">
        <f>-sartan</f>
        <v>#NAME?</v>
      </c>
      <c r="H1796" t="s">
        <v>872</v>
      </c>
      <c r="I1796" t="e">
        <f>-sartan</f>
        <v>#NAME?</v>
      </c>
      <c r="J1796">
        <v>1994</v>
      </c>
      <c r="K1796">
        <v>1997</v>
      </c>
      <c r="L1796" t="s">
        <v>10838</v>
      </c>
      <c r="M1796" t="s">
        <v>10839</v>
      </c>
      <c r="N1796" t="s">
        <v>104</v>
      </c>
      <c r="O1796" t="s">
        <v>32</v>
      </c>
      <c r="P1796" t="s">
        <v>31</v>
      </c>
      <c r="Q1796" t="s">
        <v>27</v>
      </c>
      <c r="R1796" t="s">
        <v>35</v>
      </c>
      <c r="S1796" t="s">
        <v>27</v>
      </c>
      <c r="T1796" t="s">
        <v>31</v>
      </c>
      <c r="U1796" t="s">
        <v>27</v>
      </c>
      <c r="V1796" t="s">
        <v>27</v>
      </c>
      <c r="W1796" t="s">
        <v>31</v>
      </c>
      <c r="X1796" t="s">
        <v>47</v>
      </c>
      <c r="Y1796" t="s">
        <v>10840</v>
      </c>
    </row>
    <row r="1797" spans="1:25" x14ac:dyDescent="0.25">
      <c r="A1797">
        <v>13342</v>
      </c>
      <c r="B1797" t="s">
        <v>10841</v>
      </c>
      <c r="C1797" t="s">
        <v>10842</v>
      </c>
      <c r="D1797">
        <v>4</v>
      </c>
      <c r="F1797" t="s">
        <v>10843</v>
      </c>
      <c r="L1797" t="s">
        <v>10844</v>
      </c>
      <c r="M1797" t="s">
        <v>10845</v>
      </c>
      <c r="N1797" t="s">
        <v>158</v>
      </c>
      <c r="O1797" t="s">
        <v>32</v>
      </c>
      <c r="P1797" t="s">
        <v>31</v>
      </c>
      <c r="Q1797" t="s">
        <v>27</v>
      </c>
      <c r="R1797" t="s">
        <v>35</v>
      </c>
      <c r="S1797" t="s">
        <v>27</v>
      </c>
      <c r="T1797" t="s">
        <v>27</v>
      </c>
      <c r="U1797" t="s">
        <v>27</v>
      </c>
      <c r="V1797" t="s">
        <v>31</v>
      </c>
      <c r="W1797" t="s">
        <v>27</v>
      </c>
      <c r="X1797" t="s">
        <v>47</v>
      </c>
      <c r="Y1797" t="s">
        <v>10846</v>
      </c>
    </row>
    <row r="1798" spans="1:25" x14ac:dyDescent="0.25">
      <c r="A1798">
        <v>230966</v>
      </c>
      <c r="B1798" t="s">
        <v>10847</v>
      </c>
      <c r="C1798" t="s">
        <v>10848</v>
      </c>
      <c r="D1798">
        <v>4</v>
      </c>
      <c r="F1798" t="s">
        <v>10849</v>
      </c>
      <c r="K1798">
        <v>1976</v>
      </c>
      <c r="L1798" t="s">
        <v>10850</v>
      </c>
      <c r="M1798" t="s">
        <v>10851</v>
      </c>
      <c r="O1798" t="s">
        <v>32</v>
      </c>
      <c r="P1798" t="s">
        <v>31</v>
      </c>
      <c r="Q1798" t="s">
        <v>27</v>
      </c>
      <c r="R1798" t="s">
        <v>35</v>
      </c>
      <c r="S1798" t="s">
        <v>27</v>
      </c>
      <c r="T1798" t="s">
        <v>27</v>
      </c>
      <c r="U1798" t="s">
        <v>27</v>
      </c>
      <c r="V1798" t="s">
        <v>31</v>
      </c>
      <c r="W1798" t="s">
        <v>27</v>
      </c>
      <c r="X1798" t="s">
        <v>172</v>
      </c>
      <c r="Y1798" t="s">
        <v>10852</v>
      </c>
    </row>
    <row r="1799" spans="1:25" x14ac:dyDescent="0.25">
      <c r="A1799">
        <v>100310</v>
      </c>
      <c r="B1799" t="s">
        <v>10853</v>
      </c>
      <c r="C1799" t="s">
        <v>10854</v>
      </c>
      <c r="D1799">
        <v>4</v>
      </c>
      <c r="E1799" t="s">
        <v>10855</v>
      </c>
      <c r="F1799" t="s">
        <v>10856</v>
      </c>
      <c r="J1799">
        <v>2006</v>
      </c>
      <c r="K1799">
        <v>2008</v>
      </c>
      <c r="L1799" t="s">
        <v>10857</v>
      </c>
      <c r="M1799" t="s">
        <v>10858</v>
      </c>
      <c r="O1799" t="s">
        <v>32</v>
      </c>
      <c r="P1799" t="s">
        <v>31</v>
      </c>
      <c r="Q1799" t="s">
        <v>27</v>
      </c>
      <c r="R1799" t="s">
        <v>35</v>
      </c>
      <c r="S1799" t="s">
        <v>27</v>
      </c>
      <c r="T1799" t="s">
        <v>31</v>
      </c>
      <c r="U1799" t="s">
        <v>27</v>
      </c>
      <c r="V1799" t="s">
        <v>27</v>
      </c>
      <c r="W1799" t="s">
        <v>27</v>
      </c>
      <c r="X1799" t="s">
        <v>47</v>
      </c>
      <c r="Y1799" t="s">
        <v>10859</v>
      </c>
    </row>
    <row r="1800" spans="1:25" x14ac:dyDescent="0.25">
      <c r="A1800">
        <v>5028</v>
      </c>
      <c r="B1800" t="s">
        <v>10860</v>
      </c>
      <c r="C1800" t="s">
        <v>10861</v>
      </c>
      <c r="D1800">
        <v>4</v>
      </c>
      <c r="E1800" t="s">
        <v>10862</v>
      </c>
      <c r="F1800" t="s">
        <v>4911</v>
      </c>
      <c r="G1800" t="e">
        <f>-domide</f>
        <v>#NAME?</v>
      </c>
      <c r="H1800" t="s">
        <v>1657</v>
      </c>
      <c r="I1800" t="e">
        <f>-domide</f>
        <v>#NAME?</v>
      </c>
      <c r="J1800">
        <v>1961</v>
      </c>
      <c r="K1800">
        <v>1998</v>
      </c>
      <c r="L1800" t="s">
        <v>10863</v>
      </c>
      <c r="M1800" t="s">
        <v>10864</v>
      </c>
      <c r="N1800" t="s">
        <v>125</v>
      </c>
      <c r="O1800" t="s">
        <v>32</v>
      </c>
      <c r="P1800" t="s">
        <v>31</v>
      </c>
      <c r="Q1800" t="s">
        <v>27</v>
      </c>
      <c r="R1800" t="s">
        <v>33</v>
      </c>
      <c r="S1800" t="s">
        <v>27</v>
      </c>
      <c r="T1800" t="s">
        <v>31</v>
      </c>
      <c r="U1800" t="s">
        <v>27</v>
      </c>
      <c r="V1800" t="s">
        <v>27</v>
      </c>
      <c r="W1800" t="s">
        <v>31</v>
      </c>
      <c r="X1800" t="s">
        <v>47</v>
      </c>
      <c r="Y1800" t="s">
        <v>10865</v>
      </c>
    </row>
    <row r="1801" spans="1:25" x14ac:dyDescent="0.25">
      <c r="A1801">
        <v>453538</v>
      </c>
      <c r="B1801" t="s">
        <v>10866</v>
      </c>
      <c r="C1801" t="s">
        <v>10867</v>
      </c>
      <c r="D1801">
        <v>4</v>
      </c>
      <c r="F1801" t="s">
        <v>10868</v>
      </c>
      <c r="K1801">
        <v>1982</v>
      </c>
      <c r="O1801" t="s">
        <v>32</v>
      </c>
      <c r="P1801" t="s">
        <v>31</v>
      </c>
      <c r="Q1801" t="s">
        <v>27</v>
      </c>
      <c r="R1801" t="s">
        <v>35</v>
      </c>
      <c r="S1801" t="s">
        <v>27</v>
      </c>
      <c r="T1801" t="s">
        <v>31</v>
      </c>
      <c r="U1801" t="s">
        <v>27</v>
      </c>
      <c r="V1801" t="s">
        <v>27</v>
      </c>
      <c r="W1801" t="s">
        <v>27</v>
      </c>
      <c r="X1801" t="s">
        <v>172</v>
      </c>
      <c r="Y1801" t="s">
        <v>10869</v>
      </c>
    </row>
    <row r="1802" spans="1:25" x14ac:dyDescent="0.25">
      <c r="A1802">
        <v>371643</v>
      </c>
      <c r="B1802" t="s">
        <v>10870</v>
      </c>
      <c r="C1802" t="s">
        <v>10871</v>
      </c>
      <c r="D1802">
        <v>4</v>
      </c>
      <c r="F1802" t="s">
        <v>10872</v>
      </c>
      <c r="J1802">
        <v>1980</v>
      </c>
      <c r="K1802">
        <v>2005</v>
      </c>
      <c r="L1802" t="s">
        <v>10873</v>
      </c>
      <c r="M1802" t="s">
        <v>10874</v>
      </c>
      <c r="N1802" t="s">
        <v>10875</v>
      </c>
      <c r="O1802" t="s">
        <v>26</v>
      </c>
      <c r="P1802" t="s">
        <v>31</v>
      </c>
      <c r="Q1802" t="s">
        <v>27</v>
      </c>
      <c r="R1802" t="s">
        <v>28</v>
      </c>
      <c r="S1802" t="s">
        <v>27</v>
      </c>
      <c r="T1802" t="s">
        <v>31</v>
      </c>
      <c r="U1802" t="s">
        <v>27</v>
      </c>
      <c r="V1802" t="s">
        <v>27</v>
      </c>
      <c r="W1802" t="s">
        <v>31</v>
      </c>
      <c r="X1802" t="s">
        <v>47</v>
      </c>
      <c r="Y1802" t="s">
        <v>10876</v>
      </c>
    </row>
    <row r="1803" spans="1:25" x14ac:dyDescent="0.25">
      <c r="A1803">
        <v>378207</v>
      </c>
      <c r="B1803" t="s">
        <v>10877</v>
      </c>
      <c r="C1803" t="s">
        <v>10878</v>
      </c>
      <c r="D1803">
        <v>4</v>
      </c>
      <c r="E1803" t="s">
        <v>10879</v>
      </c>
      <c r="F1803" t="s">
        <v>319</v>
      </c>
      <c r="G1803" t="e">
        <f>-mycin</f>
        <v>#NAME?</v>
      </c>
      <c r="H1803" t="s">
        <v>25</v>
      </c>
      <c r="I1803" t="e">
        <f>-mycin</f>
        <v>#NAME?</v>
      </c>
      <c r="J1803">
        <v>1962</v>
      </c>
      <c r="K1803">
        <v>1964</v>
      </c>
      <c r="L1803" t="s">
        <v>10880</v>
      </c>
      <c r="M1803" t="s">
        <v>10881</v>
      </c>
      <c r="N1803" t="s">
        <v>84</v>
      </c>
      <c r="O1803" t="s">
        <v>26</v>
      </c>
      <c r="P1803" t="s">
        <v>31</v>
      </c>
      <c r="Q1803" t="s">
        <v>27</v>
      </c>
      <c r="R1803" t="s">
        <v>28</v>
      </c>
      <c r="S1803" t="s">
        <v>27</v>
      </c>
      <c r="T1803" t="s">
        <v>31</v>
      </c>
      <c r="U1803" t="s">
        <v>31</v>
      </c>
      <c r="V1803" t="s">
        <v>27</v>
      </c>
      <c r="W1803" t="s">
        <v>31</v>
      </c>
      <c r="X1803" t="s">
        <v>47</v>
      </c>
      <c r="Y1803" t="s">
        <v>10882</v>
      </c>
    </row>
    <row r="1804" spans="1:25" x14ac:dyDescent="0.25">
      <c r="A1804">
        <v>675731</v>
      </c>
      <c r="B1804" t="s">
        <v>10883</v>
      </c>
      <c r="C1804" t="s">
        <v>10884</v>
      </c>
      <c r="D1804">
        <v>4</v>
      </c>
      <c r="E1804" t="s">
        <v>10885</v>
      </c>
      <c r="F1804" t="s">
        <v>10886</v>
      </c>
      <c r="J1804">
        <v>2009</v>
      </c>
      <c r="K1804">
        <v>2010</v>
      </c>
      <c r="L1804" t="s">
        <v>10887</v>
      </c>
      <c r="M1804" t="s">
        <v>10888</v>
      </c>
      <c r="O1804" t="s">
        <v>32</v>
      </c>
      <c r="P1804" t="s">
        <v>31</v>
      </c>
      <c r="Q1804" t="s">
        <v>31</v>
      </c>
      <c r="R1804" t="s">
        <v>28</v>
      </c>
      <c r="S1804" t="s">
        <v>27</v>
      </c>
      <c r="T1804" t="s">
        <v>31</v>
      </c>
      <c r="U1804" t="s">
        <v>27</v>
      </c>
      <c r="V1804" t="s">
        <v>27</v>
      </c>
      <c r="W1804" t="s">
        <v>27</v>
      </c>
      <c r="X1804" t="s">
        <v>47</v>
      </c>
      <c r="Y1804" t="s">
        <v>10889</v>
      </c>
    </row>
    <row r="1805" spans="1:25" x14ac:dyDescent="0.25">
      <c r="A1805">
        <v>62182</v>
      </c>
      <c r="B1805" t="s">
        <v>10890</v>
      </c>
      <c r="C1805" t="s">
        <v>10891</v>
      </c>
      <c r="D1805">
        <v>4</v>
      </c>
      <c r="E1805" t="s">
        <v>10892</v>
      </c>
      <c r="F1805" t="s">
        <v>10893</v>
      </c>
      <c r="G1805" t="e">
        <f>-olol</f>
        <v>#NAME?</v>
      </c>
      <c r="H1805" t="s">
        <v>87</v>
      </c>
      <c r="I1805" t="e">
        <f>-olol</f>
        <v>#NAME?</v>
      </c>
      <c r="J1805">
        <v>1976</v>
      </c>
      <c r="K1805">
        <v>1988</v>
      </c>
      <c r="L1805" t="s">
        <v>10894</v>
      </c>
      <c r="M1805" t="s">
        <v>10895</v>
      </c>
      <c r="N1805" t="s">
        <v>88</v>
      </c>
      <c r="O1805" t="s">
        <v>32</v>
      </c>
      <c r="P1805" t="s">
        <v>31</v>
      </c>
      <c r="Q1805" t="s">
        <v>27</v>
      </c>
      <c r="R1805" t="s">
        <v>33</v>
      </c>
      <c r="S1805" t="s">
        <v>27</v>
      </c>
      <c r="T1805" t="s">
        <v>31</v>
      </c>
      <c r="U1805" t="s">
        <v>27</v>
      </c>
      <c r="V1805" t="s">
        <v>31</v>
      </c>
      <c r="W1805" t="s">
        <v>27</v>
      </c>
      <c r="X1805" t="s">
        <v>47</v>
      </c>
      <c r="Y1805" t="s">
        <v>10896</v>
      </c>
    </row>
    <row r="1806" spans="1:25" x14ac:dyDescent="0.25">
      <c r="A1806">
        <v>1369656</v>
      </c>
      <c r="B1806" t="s">
        <v>10897</v>
      </c>
      <c r="C1806" t="s">
        <v>10898</v>
      </c>
      <c r="D1806">
        <v>4</v>
      </c>
      <c r="F1806" t="s">
        <v>7112</v>
      </c>
      <c r="J1806">
        <v>2003</v>
      </c>
      <c r="K1806">
        <v>2004</v>
      </c>
      <c r="L1806" t="s">
        <v>10899</v>
      </c>
      <c r="M1806" t="s">
        <v>10900</v>
      </c>
      <c r="O1806" t="s">
        <v>32</v>
      </c>
      <c r="P1806" t="s">
        <v>27</v>
      </c>
      <c r="Q1806" t="s">
        <v>27</v>
      </c>
      <c r="R1806" t="s">
        <v>37</v>
      </c>
      <c r="S1806" t="s">
        <v>27</v>
      </c>
      <c r="T1806" t="s">
        <v>31</v>
      </c>
      <c r="U1806" t="s">
        <v>27</v>
      </c>
      <c r="V1806" t="s">
        <v>27</v>
      </c>
      <c r="W1806" t="s">
        <v>27</v>
      </c>
      <c r="X1806" t="s">
        <v>47</v>
      </c>
    </row>
    <row r="1807" spans="1:25" x14ac:dyDescent="0.25">
      <c r="A1807">
        <v>674902</v>
      </c>
      <c r="B1807" t="s">
        <v>10901</v>
      </c>
      <c r="C1807" t="s">
        <v>10902</v>
      </c>
      <c r="D1807">
        <v>4</v>
      </c>
      <c r="F1807" t="s">
        <v>3963</v>
      </c>
      <c r="K1807">
        <v>1967</v>
      </c>
      <c r="L1807" t="s">
        <v>1723</v>
      </c>
      <c r="M1807" t="s">
        <v>1724</v>
      </c>
      <c r="N1807" t="s">
        <v>76</v>
      </c>
      <c r="O1807" t="s">
        <v>32</v>
      </c>
      <c r="P1807" t="s">
        <v>27</v>
      </c>
      <c r="Q1807" t="s">
        <v>27</v>
      </c>
      <c r="R1807" t="s">
        <v>35</v>
      </c>
      <c r="S1807" t="s">
        <v>31</v>
      </c>
      <c r="T1807" t="s">
        <v>27</v>
      </c>
      <c r="U1807" t="s">
        <v>31</v>
      </c>
      <c r="V1807" t="s">
        <v>27</v>
      </c>
      <c r="W1807" t="s">
        <v>27</v>
      </c>
      <c r="X1807" t="s">
        <v>172</v>
      </c>
      <c r="Y1807" t="s">
        <v>10903</v>
      </c>
    </row>
    <row r="1808" spans="1:25" x14ac:dyDescent="0.25">
      <c r="A1808">
        <v>190484</v>
      </c>
      <c r="B1808" t="s">
        <v>10904</v>
      </c>
      <c r="C1808" t="s">
        <v>10905</v>
      </c>
      <c r="D1808">
        <v>4</v>
      </c>
      <c r="F1808" t="s">
        <v>10906</v>
      </c>
      <c r="G1808" t="s">
        <v>717</v>
      </c>
      <c r="H1808" t="s">
        <v>376</v>
      </c>
      <c r="I1808" t="s">
        <v>717</v>
      </c>
      <c r="K1808">
        <v>1950</v>
      </c>
      <c r="L1808" t="s">
        <v>10907</v>
      </c>
      <c r="M1808" t="s">
        <v>10908</v>
      </c>
      <c r="N1808" t="s">
        <v>1683</v>
      </c>
      <c r="O1808" t="s">
        <v>32</v>
      </c>
      <c r="P1808" t="s">
        <v>31</v>
      </c>
      <c r="Q1808" t="s">
        <v>27</v>
      </c>
      <c r="R1808" t="s">
        <v>35</v>
      </c>
      <c r="S1808" t="s">
        <v>27</v>
      </c>
      <c r="T1808" t="s">
        <v>31</v>
      </c>
      <c r="U1808" t="s">
        <v>27</v>
      </c>
      <c r="V1808" t="s">
        <v>27</v>
      </c>
      <c r="W1808" t="s">
        <v>27</v>
      </c>
      <c r="X1808" t="s">
        <v>47</v>
      </c>
      <c r="Y1808" t="s">
        <v>10909</v>
      </c>
    </row>
    <row r="1809" spans="1:25" x14ac:dyDescent="0.25">
      <c r="A1809">
        <v>8873</v>
      </c>
      <c r="B1809" t="s">
        <v>10910</v>
      </c>
      <c r="C1809" t="s">
        <v>10911</v>
      </c>
      <c r="D1809">
        <v>4</v>
      </c>
      <c r="F1809" t="s">
        <v>10912</v>
      </c>
      <c r="K1809">
        <v>1964</v>
      </c>
      <c r="L1809" t="s">
        <v>10913</v>
      </c>
      <c r="M1809" t="s">
        <v>10914</v>
      </c>
      <c r="N1809" t="s">
        <v>64</v>
      </c>
      <c r="O1809" t="s">
        <v>26</v>
      </c>
      <c r="P1809" t="s">
        <v>27</v>
      </c>
      <c r="Q1809" t="s">
        <v>27</v>
      </c>
      <c r="R1809" t="s">
        <v>28</v>
      </c>
      <c r="S1809" t="s">
        <v>27</v>
      </c>
      <c r="T1809" t="s">
        <v>31</v>
      </c>
      <c r="U1809" t="s">
        <v>31</v>
      </c>
      <c r="V1809" t="s">
        <v>31</v>
      </c>
      <c r="W1809" t="s">
        <v>31</v>
      </c>
      <c r="X1809" t="s">
        <v>47</v>
      </c>
      <c r="Y1809" t="s">
        <v>10915</v>
      </c>
    </row>
    <row r="1810" spans="1:25" x14ac:dyDescent="0.25">
      <c r="A1810">
        <v>675370</v>
      </c>
      <c r="B1810" t="s">
        <v>10916</v>
      </c>
      <c r="C1810" t="s">
        <v>10917</v>
      </c>
      <c r="D1810">
        <v>4</v>
      </c>
      <c r="E1810" t="s">
        <v>10918</v>
      </c>
      <c r="F1810" t="s">
        <v>146</v>
      </c>
      <c r="G1810" t="e">
        <f>-tide</f>
        <v>#NAME?</v>
      </c>
      <c r="H1810" t="s">
        <v>39</v>
      </c>
      <c r="I1810" t="e">
        <f>-tide</f>
        <v>#NAME?</v>
      </c>
      <c r="J1810">
        <v>1986</v>
      </c>
      <c r="K1810">
        <v>1987</v>
      </c>
      <c r="L1810" t="s">
        <v>10307</v>
      </c>
      <c r="M1810" t="s">
        <v>10308</v>
      </c>
      <c r="N1810" t="s">
        <v>10919</v>
      </c>
      <c r="O1810" t="s">
        <v>40</v>
      </c>
      <c r="P1810" t="s">
        <v>27</v>
      </c>
      <c r="Q1810" t="s">
        <v>27</v>
      </c>
      <c r="R1810" t="s">
        <v>28</v>
      </c>
      <c r="S1810" t="s">
        <v>27</v>
      </c>
      <c r="T1810" t="s">
        <v>27</v>
      </c>
      <c r="U1810" t="s">
        <v>31</v>
      </c>
      <c r="V1810" t="s">
        <v>27</v>
      </c>
      <c r="W1810" t="s">
        <v>27</v>
      </c>
      <c r="X1810" t="s">
        <v>172</v>
      </c>
    </row>
    <row r="1811" spans="1:25" x14ac:dyDescent="0.25">
      <c r="A1811">
        <v>675396</v>
      </c>
      <c r="B1811" t="s">
        <v>10920</v>
      </c>
      <c r="C1811" t="s">
        <v>10921</v>
      </c>
      <c r="D1811">
        <v>4</v>
      </c>
      <c r="F1811" t="s">
        <v>89</v>
      </c>
      <c r="G1811" t="e">
        <f>-ase</f>
        <v>#NAME?</v>
      </c>
      <c r="H1811" t="s">
        <v>620</v>
      </c>
      <c r="I1811" t="e">
        <f>-ase</f>
        <v>#NAME?</v>
      </c>
      <c r="J1811">
        <v>1995</v>
      </c>
      <c r="K1811">
        <v>1994</v>
      </c>
      <c r="L1811" t="s">
        <v>10922</v>
      </c>
      <c r="M1811" t="s">
        <v>10923</v>
      </c>
      <c r="N1811" t="s">
        <v>4509</v>
      </c>
      <c r="O1811" t="s">
        <v>621</v>
      </c>
      <c r="P1811" t="s">
        <v>27</v>
      </c>
      <c r="Q1811" t="s">
        <v>27</v>
      </c>
      <c r="R1811" t="s">
        <v>28</v>
      </c>
      <c r="S1811" t="s">
        <v>27</v>
      </c>
      <c r="T1811" t="s">
        <v>27</v>
      </c>
      <c r="U1811" t="s">
        <v>31</v>
      </c>
      <c r="V1811" t="s">
        <v>27</v>
      </c>
      <c r="W1811" t="s">
        <v>27</v>
      </c>
      <c r="X1811" t="s">
        <v>47</v>
      </c>
    </row>
    <row r="1812" spans="1:25" x14ac:dyDescent="0.25">
      <c r="A1812">
        <v>675485</v>
      </c>
      <c r="B1812" t="s">
        <v>10924</v>
      </c>
      <c r="C1812" t="s">
        <v>10925</v>
      </c>
      <c r="D1812">
        <v>4</v>
      </c>
      <c r="E1812" t="s">
        <v>10926</v>
      </c>
      <c r="F1812" t="s">
        <v>2743</v>
      </c>
      <c r="G1812" t="e">
        <f>-mab</f>
        <v>#NAME?</v>
      </c>
      <c r="H1812" t="s">
        <v>98</v>
      </c>
      <c r="I1812" t="e">
        <f>-mab</f>
        <v>#NAME?</v>
      </c>
      <c r="J1812">
        <v>2002</v>
      </c>
      <c r="K1812">
        <v>2003</v>
      </c>
      <c r="L1812" t="s">
        <v>10927</v>
      </c>
      <c r="M1812" t="s">
        <v>10928</v>
      </c>
      <c r="O1812" t="s">
        <v>99</v>
      </c>
      <c r="P1812" t="s">
        <v>27</v>
      </c>
      <c r="Q1812" t="s">
        <v>27</v>
      </c>
      <c r="R1812" t="s">
        <v>28</v>
      </c>
      <c r="S1812" t="s">
        <v>27</v>
      </c>
      <c r="T1812" t="s">
        <v>27</v>
      </c>
      <c r="U1812" t="s">
        <v>31</v>
      </c>
      <c r="V1812" t="s">
        <v>27</v>
      </c>
      <c r="W1812" t="s">
        <v>31</v>
      </c>
      <c r="X1812" t="s">
        <v>47</v>
      </c>
    </row>
    <row r="1813" spans="1:25" x14ac:dyDescent="0.25">
      <c r="A1813">
        <v>2216</v>
      </c>
      <c r="B1813" t="s">
        <v>10929</v>
      </c>
      <c r="C1813" t="s">
        <v>10930</v>
      </c>
      <c r="D1813">
        <v>4</v>
      </c>
      <c r="F1813" t="s">
        <v>3181</v>
      </c>
      <c r="K1813">
        <v>1960</v>
      </c>
      <c r="L1813" t="s">
        <v>10931</v>
      </c>
      <c r="M1813" t="s">
        <v>10932</v>
      </c>
      <c r="N1813" t="s">
        <v>5703</v>
      </c>
      <c r="O1813" t="s">
        <v>32</v>
      </c>
      <c r="P1813" t="s">
        <v>31</v>
      </c>
      <c r="Q1813" t="s">
        <v>27</v>
      </c>
      <c r="R1813" t="s">
        <v>33</v>
      </c>
      <c r="S1813" t="s">
        <v>27</v>
      </c>
      <c r="T1813" t="s">
        <v>27</v>
      </c>
      <c r="U1813" t="s">
        <v>31</v>
      </c>
      <c r="V1813" t="s">
        <v>27</v>
      </c>
      <c r="W1813" t="s">
        <v>31</v>
      </c>
      <c r="X1813" t="s">
        <v>47</v>
      </c>
      <c r="Y1813" t="s">
        <v>10933</v>
      </c>
    </row>
    <row r="1814" spans="1:25" x14ac:dyDescent="0.25">
      <c r="A1814">
        <v>141484</v>
      </c>
      <c r="B1814" t="s">
        <v>10934</v>
      </c>
      <c r="C1814" t="s">
        <v>10935</v>
      </c>
      <c r="D1814">
        <v>4</v>
      </c>
      <c r="E1814" t="s">
        <v>10936</v>
      </c>
      <c r="F1814" t="s">
        <v>1746</v>
      </c>
      <c r="G1814" t="s">
        <v>809</v>
      </c>
      <c r="H1814" t="s">
        <v>810</v>
      </c>
      <c r="I1814" t="s">
        <v>809</v>
      </c>
      <c r="J1814">
        <v>1985</v>
      </c>
      <c r="K1814">
        <v>2009</v>
      </c>
      <c r="L1814" t="s">
        <v>10937</v>
      </c>
      <c r="M1814" t="s">
        <v>10938</v>
      </c>
      <c r="N1814" t="s">
        <v>10939</v>
      </c>
      <c r="O1814" t="s">
        <v>32</v>
      </c>
      <c r="P1814" t="s">
        <v>31</v>
      </c>
      <c r="Q1814" t="s">
        <v>27</v>
      </c>
      <c r="R1814" t="s">
        <v>33</v>
      </c>
      <c r="S1814" t="s">
        <v>27</v>
      </c>
      <c r="T1814" t="s">
        <v>31</v>
      </c>
      <c r="U1814" t="s">
        <v>27</v>
      </c>
      <c r="V1814" t="s">
        <v>27</v>
      </c>
      <c r="W1814" t="s">
        <v>31</v>
      </c>
      <c r="X1814" t="s">
        <v>47</v>
      </c>
      <c r="Y1814" t="s">
        <v>10940</v>
      </c>
    </row>
    <row r="1815" spans="1:25" x14ac:dyDescent="0.25">
      <c r="A1815">
        <v>221962</v>
      </c>
      <c r="B1815" t="s">
        <v>10941</v>
      </c>
      <c r="C1815" t="s">
        <v>10942</v>
      </c>
      <c r="D1815">
        <v>4</v>
      </c>
      <c r="E1815" t="s">
        <v>10943</v>
      </c>
      <c r="F1815" t="s">
        <v>3887</v>
      </c>
      <c r="G1815" t="e">
        <f>-melteon</f>
        <v>#NAME?</v>
      </c>
      <c r="H1815" t="s">
        <v>7153</v>
      </c>
      <c r="I1815" t="e">
        <f>-melteon</f>
        <v>#NAME?</v>
      </c>
      <c r="J1815">
        <v>2004</v>
      </c>
      <c r="K1815">
        <v>2005</v>
      </c>
      <c r="L1815" t="s">
        <v>10944</v>
      </c>
      <c r="M1815" t="s">
        <v>10945</v>
      </c>
      <c r="O1815" t="s">
        <v>32</v>
      </c>
      <c r="P1815" t="s">
        <v>31</v>
      </c>
      <c r="Q1815" t="s">
        <v>31</v>
      </c>
      <c r="R1815" t="s">
        <v>28</v>
      </c>
      <c r="S1815" t="s">
        <v>27</v>
      </c>
      <c r="T1815" t="s">
        <v>31</v>
      </c>
      <c r="U1815" t="s">
        <v>27</v>
      </c>
      <c r="V1815" t="s">
        <v>27</v>
      </c>
      <c r="W1815" t="s">
        <v>27</v>
      </c>
      <c r="X1815" t="s">
        <v>47</v>
      </c>
      <c r="Y1815" t="s">
        <v>10946</v>
      </c>
    </row>
    <row r="1816" spans="1:25" x14ac:dyDescent="0.25">
      <c r="A1816">
        <v>115</v>
      </c>
      <c r="B1816" t="s">
        <v>10947</v>
      </c>
      <c r="C1816" t="s">
        <v>10948</v>
      </c>
      <c r="D1816">
        <v>4</v>
      </c>
      <c r="F1816" t="s">
        <v>10949</v>
      </c>
      <c r="J1816">
        <v>2000</v>
      </c>
      <c r="K1816">
        <v>1996</v>
      </c>
      <c r="L1816" t="s">
        <v>3499</v>
      </c>
      <c r="M1816" t="s">
        <v>3500</v>
      </c>
      <c r="N1816" t="s">
        <v>3501</v>
      </c>
      <c r="O1816" t="s">
        <v>26</v>
      </c>
      <c r="P1816" t="s">
        <v>31</v>
      </c>
      <c r="Q1816" t="s">
        <v>27</v>
      </c>
      <c r="R1816" t="s">
        <v>28</v>
      </c>
      <c r="S1816" t="s">
        <v>27</v>
      </c>
      <c r="T1816" t="s">
        <v>31</v>
      </c>
      <c r="U1816" t="s">
        <v>27</v>
      </c>
      <c r="V1816" t="s">
        <v>31</v>
      </c>
      <c r="W1816" t="s">
        <v>27</v>
      </c>
      <c r="X1816" t="s">
        <v>580</v>
      </c>
      <c r="Y1816" t="s">
        <v>10950</v>
      </c>
    </row>
    <row r="1817" spans="1:25" x14ac:dyDescent="0.25">
      <c r="A1817">
        <v>304390</v>
      </c>
      <c r="B1817" t="s">
        <v>10951</v>
      </c>
      <c r="C1817" t="s">
        <v>10952</v>
      </c>
      <c r="D1817">
        <v>4</v>
      </c>
      <c r="F1817" t="s">
        <v>10953</v>
      </c>
      <c r="K1817">
        <v>1983</v>
      </c>
      <c r="L1817" t="s">
        <v>10954</v>
      </c>
      <c r="M1817" t="s">
        <v>10955</v>
      </c>
      <c r="N1817" t="s">
        <v>10956</v>
      </c>
      <c r="O1817" t="s">
        <v>32</v>
      </c>
      <c r="P1817" t="s">
        <v>27</v>
      </c>
      <c r="Q1817" t="s">
        <v>27</v>
      </c>
      <c r="R1817" t="s">
        <v>37</v>
      </c>
      <c r="S1817" t="s">
        <v>27</v>
      </c>
      <c r="T1817" t="s">
        <v>27</v>
      </c>
      <c r="U1817" t="s">
        <v>31</v>
      </c>
      <c r="V1817" t="s">
        <v>27</v>
      </c>
      <c r="W1817" t="s">
        <v>27</v>
      </c>
      <c r="X1817" t="s">
        <v>47</v>
      </c>
      <c r="Y1817" t="s">
        <v>10957</v>
      </c>
    </row>
    <row r="1818" spans="1:25" x14ac:dyDescent="0.25">
      <c r="A1818">
        <v>8788</v>
      </c>
      <c r="B1818" t="s">
        <v>10958</v>
      </c>
      <c r="C1818" t="s">
        <v>10959</v>
      </c>
      <c r="D1818">
        <v>4</v>
      </c>
      <c r="F1818" t="s">
        <v>10960</v>
      </c>
      <c r="G1818" t="e">
        <f>-dralazine</f>
        <v>#NAME?</v>
      </c>
      <c r="H1818" t="s">
        <v>2164</v>
      </c>
      <c r="I1818" t="e">
        <f>-dralazine</f>
        <v>#NAME?</v>
      </c>
      <c r="K1818">
        <v>1953</v>
      </c>
      <c r="L1818" t="s">
        <v>10961</v>
      </c>
      <c r="M1818" t="s">
        <v>10962</v>
      </c>
      <c r="N1818" t="s">
        <v>104</v>
      </c>
      <c r="O1818" t="s">
        <v>32</v>
      </c>
      <c r="P1818" t="s">
        <v>31</v>
      </c>
      <c r="Q1818" t="s">
        <v>27</v>
      </c>
      <c r="R1818" t="s">
        <v>35</v>
      </c>
      <c r="S1818" t="s">
        <v>27</v>
      </c>
      <c r="T1818" t="s">
        <v>31</v>
      </c>
      <c r="U1818" t="s">
        <v>31</v>
      </c>
      <c r="V1818" t="s">
        <v>27</v>
      </c>
      <c r="W1818" t="s">
        <v>27</v>
      </c>
      <c r="X1818" t="s">
        <v>47</v>
      </c>
      <c r="Y1818" t="s">
        <v>10963</v>
      </c>
    </row>
    <row r="1819" spans="1:25" x14ac:dyDescent="0.25">
      <c r="A1819">
        <v>675287</v>
      </c>
      <c r="B1819" t="s">
        <v>10964</v>
      </c>
      <c r="C1819" t="s">
        <v>10965</v>
      </c>
      <c r="D1819">
        <v>4</v>
      </c>
      <c r="E1819" t="s">
        <v>10966</v>
      </c>
      <c r="F1819" t="s">
        <v>285</v>
      </c>
      <c r="G1819" t="s">
        <v>10967</v>
      </c>
      <c r="H1819" t="s">
        <v>10968</v>
      </c>
      <c r="I1819" t="s">
        <v>10967</v>
      </c>
      <c r="J1819">
        <v>1993</v>
      </c>
      <c r="K1819">
        <v>1996</v>
      </c>
      <c r="L1819" t="s">
        <v>10969</v>
      </c>
      <c r="M1819" t="s">
        <v>10970</v>
      </c>
      <c r="N1819" t="s">
        <v>191</v>
      </c>
      <c r="O1819" t="s">
        <v>32</v>
      </c>
      <c r="P1819" t="s">
        <v>31</v>
      </c>
      <c r="Q1819" t="s">
        <v>27</v>
      </c>
      <c r="R1819" t="s">
        <v>35</v>
      </c>
      <c r="S1819" t="s">
        <v>31</v>
      </c>
      <c r="T1819" t="s">
        <v>27</v>
      </c>
      <c r="U1819" t="s">
        <v>31</v>
      </c>
      <c r="V1819" t="s">
        <v>27</v>
      </c>
      <c r="W1819" t="s">
        <v>31</v>
      </c>
      <c r="X1819" t="s">
        <v>47</v>
      </c>
      <c r="Y1819" t="s">
        <v>10971</v>
      </c>
    </row>
    <row r="1820" spans="1:25" x14ac:dyDescent="0.25">
      <c r="A1820">
        <v>196215</v>
      </c>
      <c r="B1820" t="s">
        <v>10972</v>
      </c>
      <c r="C1820" t="s">
        <v>10973</v>
      </c>
      <c r="D1820">
        <v>4</v>
      </c>
      <c r="E1820" t="s">
        <v>10974</v>
      </c>
      <c r="F1820" t="s">
        <v>10975</v>
      </c>
      <c r="G1820" t="e">
        <f>-triptan</f>
        <v>#NAME?</v>
      </c>
      <c r="H1820" t="s">
        <v>2116</v>
      </c>
      <c r="I1820" t="e">
        <f>-triptan</f>
        <v>#NAME?</v>
      </c>
      <c r="J1820">
        <v>1997</v>
      </c>
      <c r="K1820">
        <v>1997</v>
      </c>
      <c r="L1820" t="s">
        <v>10976</v>
      </c>
      <c r="M1820" t="s">
        <v>10977</v>
      </c>
      <c r="N1820" t="s">
        <v>2117</v>
      </c>
      <c r="O1820" t="s">
        <v>32</v>
      </c>
      <c r="P1820" t="s">
        <v>31</v>
      </c>
      <c r="Q1820" t="s">
        <v>27</v>
      </c>
      <c r="R1820" t="s">
        <v>28</v>
      </c>
      <c r="S1820" t="s">
        <v>27</v>
      </c>
      <c r="T1820" t="s">
        <v>31</v>
      </c>
      <c r="U1820" t="s">
        <v>27</v>
      </c>
      <c r="V1820" t="s">
        <v>31</v>
      </c>
      <c r="W1820" t="s">
        <v>27</v>
      </c>
      <c r="X1820" t="s">
        <v>47</v>
      </c>
      <c r="Y1820" t="s">
        <v>10978</v>
      </c>
    </row>
    <row r="1821" spans="1:25" x14ac:dyDescent="0.25">
      <c r="A1821">
        <v>1383004</v>
      </c>
      <c r="B1821" t="s">
        <v>10979</v>
      </c>
      <c r="C1821" t="s">
        <v>10980</v>
      </c>
      <c r="D1821">
        <v>4</v>
      </c>
      <c r="F1821" t="s">
        <v>10981</v>
      </c>
      <c r="J1821">
        <v>1988</v>
      </c>
      <c r="K1821">
        <v>1986</v>
      </c>
      <c r="L1821" t="s">
        <v>10982</v>
      </c>
      <c r="M1821" t="s">
        <v>10983</v>
      </c>
      <c r="N1821" t="s">
        <v>293</v>
      </c>
      <c r="O1821" t="s">
        <v>32</v>
      </c>
      <c r="P1821" t="s">
        <v>27</v>
      </c>
      <c r="Q1821" t="s">
        <v>27</v>
      </c>
      <c r="R1821" t="s">
        <v>37</v>
      </c>
      <c r="S1821" t="s">
        <v>27</v>
      </c>
      <c r="T1821" t="s">
        <v>27</v>
      </c>
      <c r="U1821" t="s">
        <v>31</v>
      </c>
      <c r="V1821" t="s">
        <v>27</v>
      </c>
      <c r="W1821" t="s">
        <v>27</v>
      </c>
      <c r="X1821" t="s">
        <v>172</v>
      </c>
    </row>
    <row r="1822" spans="1:25" x14ac:dyDescent="0.25">
      <c r="A1822">
        <v>484977</v>
      </c>
      <c r="B1822" t="s">
        <v>10984</v>
      </c>
      <c r="C1822" t="s">
        <v>10985</v>
      </c>
      <c r="D1822">
        <v>4</v>
      </c>
      <c r="F1822" t="s">
        <v>828</v>
      </c>
      <c r="G1822" t="e">
        <f>-mycin</f>
        <v>#NAME?</v>
      </c>
      <c r="H1822" t="s">
        <v>25</v>
      </c>
      <c r="I1822" t="e">
        <f>-mycin</f>
        <v>#NAME?</v>
      </c>
      <c r="J1822">
        <v>1971</v>
      </c>
      <c r="K1822">
        <v>1973</v>
      </c>
      <c r="L1822" t="s">
        <v>10986</v>
      </c>
      <c r="M1822" t="s">
        <v>10987</v>
      </c>
      <c r="N1822" t="s">
        <v>167</v>
      </c>
      <c r="O1822" t="s">
        <v>26</v>
      </c>
      <c r="P1822" t="s">
        <v>27</v>
      </c>
      <c r="Q1822" t="s">
        <v>27</v>
      </c>
      <c r="R1822" t="s">
        <v>28</v>
      </c>
      <c r="S1822" t="s">
        <v>27</v>
      </c>
      <c r="T1822" t="s">
        <v>27</v>
      </c>
      <c r="U1822" t="s">
        <v>31</v>
      </c>
      <c r="V1822" t="s">
        <v>27</v>
      </c>
      <c r="W1822" t="s">
        <v>27</v>
      </c>
      <c r="X1822" t="s">
        <v>47</v>
      </c>
      <c r="Y1822" t="s">
        <v>10988</v>
      </c>
    </row>
    <row r="1823" spans="1:25" x14ac:dyDescent="0.25">
      <c r="A1823">
        <v>467361</v>
      </c>
      <c r="B1823" t="s">
        <v>10989</v>
      </c>
      <c r="C1823" t="s">
        <v>10990</v>
      </c>
      <c r="D1823">
        <v>4</v>
      </c>
      <c r="E1823" t="s">
        <v>10991</v>
      </c>
      <c r="F1823" t="s">
        <v>3221</v>
      </c>
      <c r="G1823" t="e">
        <f>-ribine</f>
        <v>#NAME?</v>
      </c>
      <c r="H1823" t="s">
        <v>226</v>
      </c>
      <c r="I1823" t="e">
        <f>-ribine</f>
        <v>#NAME?</v>
      </c>
      <c r="J1823">
        <v>1992</v>
      </c>
      <c r="K1823">
        <v>1993</v>
      </c>
      <c r="L1823" t="s">
        <v>10992</v>
      </c>
      <c r="M1823" t="s">
        <v>10993</v>
      </c>
      <c r="N1823" t="s">
        <v>167</v>
      </c>
      <c r="O1823" t="s">
        <v>26</v>
      </c>
      <c r="P1823" t="s">
        <v>31</v>
      </c>
      <c r="Q1823" t="s">
        <v>27</v>
      </c>
      <c r="R1823" t="s">
        <v>28</v>
      </c>
      <c r="S1823" t="s">
        <v>27</v>
      </c>
      <c r="T1823" t="s">
        <v>27</v>
      </c>
      <c r="U1823" t="s">
        <v>31</v>
      </c>
      <c r="V1823" t="s">
        <v>27</v>
      </c>
      <c r="W1823" t="s">
        <v>31</v>
      </c>
      <c r="X1823" t="s">
        <v>47</v>
      </c>
      <c r="Y1823" t="s">
        <v>10994</v>
      </c>
    </row>
    <row r="1824" spans="1:25" x14ac:dyDescent="0.25">
      <c r="A1824">
        <v>33341</v>
      </c>
      <c r="B1824" t="s">
        <v>10995</v>
      </c>
      <c r="C1824" t="s">
        <v>10996</v>
      </c>
      <c r="D1824">
        <v>4</v>
      </c>
      <c r="F1824" t="s">
        <v>10997</v>
      </c>
      <c r="K1824">
        <v>2012</v>
      </c>
      <c r="O1824" t="s">
        <v>32</v>
      </c>
      <c r="P1824" t="s">
        <v>27</v>
      </c>
      <c r="Q1824" t="s">
        <v>27</v>
      </c>
      <c r="R1824" t="s">
        <v>37</v>
      </c>
      <c r="S1824" t="s">
        <v>27</v>
      </c>
      <c r="T1824" t="s">
        <v>27</v>
      </c>
      <c r="U1824" t="s">
        <v>31</v>
      </c>
      <c r="V1824" t="s">
        <v>27</v>
      </c>
      <c r="W1824" t="s">
        <v>27</v>
      </c>
      <c r="X1824" t="s">
        <v>47</v>
      </c>
      <c r="Y1824" t="s">
        <v>10998</v>
      </c>
    </row>
    <row r="1825" spans="1:25" x14ac:dyDescent="0.25">
      <c r="A1825">
        <v>14367</v>
      </c>
      <c r="B1825" t="s">
        <v>10999</v>
      </c>
      <c r="C1825" t="s">
        <v>11000</v>
      </c>
      <c r="D1825">
        <v>4</v>
      </c>
      <c r="E1825" t="s">
        <v>11001</v>
      </c>
      <c r="F1825" t="s">
        <v>11002</v>
      </c>
      <c r="J1825">
        <v>1998</v>
      </c>
      <c r="K1825">
        <v>1998</v>
      </c>
      <c r="L1825" t="s">
        <v>11003</v>
      </c>
      <c r="M1825" t="s">
        <v>11004</v>
      </c>
      <c r="O1825" t="s">
        <v>32</v>
      </c>
      <c r="P1825" t="s">
        <v>31</v>
      </c>
      <c r="Q1825" t="s">
        <v>27</v>
      </c>
      <c r="R1825" t="s">
        <v>33</v>
      </c>
      <c r="S1825" t="s">
        <v>27</v>
      </c>
      <c r="T1825" t="s">
        <v>31</v>
      </c>
      <c r="U1825" t="s">
        <v>27</v>
      </c>
      <c r="V1825" t="s">
        <v>27</v>
      </c>
      <c r="W1825" t="s">
        <v>31</v>
      </c>
      <c r="X1825" t="s">
        <v>47</v>
      </c>
      <c r="Y1825" t="s">
        <v>11005</v>
      </c>
    </row>
    <row r="1826" spans="1:25" x14ac:dyDescent="0.25">
      <c r="A1826">
        <v>75752</v>
      </c>
      <c r="B1826" t="s">
        <v>11006</v>
      </c>
      <c r="C1826" t="s">
        <v>11007</v>
      </c>
      <c r="D1826">
        <v>4</v>
      </c>
      <c r="E1826" t="s">
        <v>11008</v>
      </c>
      <c r="F1826" t="s">
        <v>2439</v>
      </c>
      <c r="G1826" t="e">
        <f>-giline</f>
        <v>#NAME?</v>
      </c>
      <c r="H1826" t="s">
        <v>5881</v>
      </c>
      <c r="I1826" t="e">
        <f>-giline</f>
        <v>#NAME?</v>
      </c>
      <c r="J1826">
        <v>1995</v>
      </c>
      <c r="K1826">
        <v>2006</v>
      </c>
      <c r="L1826" t="s">
        <v>11009</v>
      </c>
      <c r="M1826" t="s">
        <v>11010</v>
      </c>
      <c r="N1826" t="s">
        <v>1803</v>
      </c>
      <c r="O1826" t="s">
        <v>32</v>
      </c>
      <c r="P1826" t="s">
        <v>31</v>
      </c>
      <c r="Q1826" t="s">
        <v>27</v>
      </c>
      <c r="R1826" t="s">
        <v>28</v>
      </c>
      <c r="S1826" t="s">
        <v>27</v>
      </c>
      <c r="T1826" t="s">
        <v>31</v>
      </c>
      <c r="U1826" t="s">
        <v>27</v>
      </c>
      <c r="V1826" t="s">
        <v>27</v>
      </c>
      <c r="W1826" t="s">
        <v>27</v>
      </c>
      <c r="X1826" t="s">
        <v>47</v>
      </c>
      <c r="Y1826" t="s">
        <v>11011</v>
      </c>
    </row>
    <row r="1827" spans="1:25" x14ac:dyDescent="0.25">
      <c r="A1827">
        <v>10531</v>
      </c>
      <c r="B1827" t="s">
        <v>11012</v>
      </c>
      <c r="C1827" t="s">
        <v>11013</v>
      </c>
      <c r="D1827">
        <v>4</v>
      </c>
      <c r="E1827" t="s">
        <v>11014</v>
      </c>
      <c r="F1827" t="s">
        <v>285</v>
      </c>
      <c r="J1827">
        <v>1976</v>
      </c>
      <c r="K1827">
        <v>1980</v>
      </c>
      <c r="L1827" t="s">
        <v>11015</v>
      </c>
      <c r="M1827" t="s">
        <v>11016</v>
      </c>
      <c r="N1827" t="s">
        <v>241</v>
      </c>
      <c r="O1827" t="s">
        <v>32</v>
      </c>
      <c r="P1827" t="s">
        <v>31</v>
      </c>
      <c r="Q1827" t="s">
        <v>27</v>
      </c>
      <c r="R1827" t="s">
        <v>35</v>
      </c>
      <c r="S1827" t="s">
        <v>27</v>
      </c>
      <c r="T1827" t="s">
        <v>31</v>
      </c>
      <c r="U1827" t="s">
        <v>27</v>
      </c>
      <c r="V1827" t="s">
        <v>27</v>
      </c>
      <c r="W1827" t="s">
        <v>27</v>
      </c>
      <c r="X1827" t="s">
        <v>47</v>
      </c>
      <c r="Y1827" t="s">
        <v>11017</v>
      </c>
    </row>
    <row r="1828" spans="1:25" x14ac:dyDescent="0.25">
      <c r="A1828">
        <v>591037</v>
      </c>
      <c r="B1828" t="s">
        <v>11018</v>
      </c>
      <c r="C1828" t="s">
        <v>11019</v>
      </c>
      <c r="D1828">
        <v>4</v>
      </c>
      <c r="E1828" t="s">
        <v>11020</v>
      </c>
      <c r="F1828" t="s">
        <v>6221</v>
      </c>
      <c r="J1828">
        <v>1975</v>
      </c>
      <c r="K1828">
        <v>1977</v>
      </c>
      <c r="L1828" t="s">
        <v>11021</v>
      </c>
      <c r="M1828" t="s">
        <v>11022</v>
      </c>
      <c r="N1828" t="s">
        <v>241</v>
      </c>
      <c r="O1828" t="s">
        <v>26</v>
      </c>
      <c r="P1828" t="s">
        <v>31</v>
      </c>
      <c r="Q1828" t="s">
        <v>27</v>
      </c>
      <c r="R1828" t="s">
        <v>28</v>
      </c>
      <c r="S1828" t="s">
        <v>27</v>
      </c>
      <c r="T1828" t="s">
        <v>27</v>
      </c>
      <c r="U1828" t="s">
        <v>27</v>
      </c>
      <c r="V1828" t="s">
        <v>31</v>
      </c>
      <c r="W1828" t="s">
        <v>27</v>
      </c>
      <c r="X1828" t="s">
        <v>47</v>
      </c>
      <c r="Y1828" t="s">
        <v>11023</v>
      </c>
    </row>
    <row r="1829" spans="1:25" x14ac:dyDescent="0.25">
      <c r="A1829">
        <v>675038</v>
      </c>
      <c r="B1829" t="s">
        <v>11024</v>
      </c>
      <c r="C1829" t="s">
        <v>11025</v>
      </c>
      <c r="D1829">
        <v>4</v>
      </c>
      <c r="E1829" t="s">
        <v>11026</v>
      </c>
      <c r="F1829" t="s">
        <v>319</v>
      </c>
      <c r="G1829" t="s">
        <v>82</v>
      </c>
      <c r="H1829" t="s">
        <v>83</v>
      </c>
      <c r="I1829" t="s">
        <v>82</v>
      </c>
      <c r="J1829">
        <v>1996</v>
      </c>
      <c r="K1829">
        <v>1996</v>
      </c>
      <c r="L1829" t="s">
        <v>11027</v>
      </c>
      <c r="M1829" t="s">
        <v>11028</v>
      </c>
      <c r="N1829" t="s">
        <v>11029</v>
      </c>
      <c r="O1829" t="s">
        <v>26</v>
      </c>
      <c r="P1829" t="s">
        <v>31</v>
      </c>
      <c r="Q1829" t="s">
        <v>27</v>
      </c>
      <c r="R1829" t="s">
        <v>28</v>
      </c>
      <c r="S1829" t="s">
        <v>27</v>
      </c>
      <c r="T1829" t="s">
        <v>31</v>
      </c>
      <c r="U1829" t="s">
        <v>27</v>
      </c>
      <c r="V1829" t="s">
        <v>27</v>
      </c>
      <c r="W1829" t="s">
        <v>27</v>
      </c>
      <c r="X1829" t="s">
        <v>47</v>
      </c>
      <c r="Y1829" t="s">
        <v>11030</v>
      </c>
    </row>
    <row r="1830" spans="1:25" x14ac:dyDescent="0.25">
      <c r="A1830">
        <v>464846</v>
      </c>
      <c r="B1830" t="s">
        <v>11031</v>
      </c>
      <c r="C1830" t="s">
        <v>11032</v>
      </c>
      <c r="D1830">
        <v>4</v>
      </c>
      <c r="F1830" t="s">
        <v>2738</v>
      </c>
      <c r="N1830" t="s">
        <v>605</v>
      </c>
      <c r="O1830" t="s">
        <v>37</v>
      </c>
      <c r="P1830" t="s">
        <v>27</v>
      </c>
      <c r="Q1830" t="s">
        <v>27</v>
      </c>
      <c r="R1830" t="s">
        <v>28</v>
      </c>
      <c r="S1830" t="s">
        <v>27</v>
      </c>
      <c r="T1830" t="s">
        <v>27</v>
      </c>
      <c r="U1830" t="s">
        <v>31</v>
      </c>
      <c r="V1830" t="s">
        <v>27</v>
      </c>
      <c r="W1830" t="s">
        <v>27</v>
      </c>
      <c r="X1830" t="s">
        <v>172</v>
      </c>
      <c r="Y1830" t="s">
        <v>11033</v>
      </c>
    </row>
    <row r="1831" spans="1:25" x14ac:dyDescent="0.25">
      <c r="A1831">
        <v>674683</v>
      </c>
      <c r="B1831" t="s">
        <v>11034</v>
      </c>
      <c r="C1831" t="s">
        <v>11035</v>
      </c>
      <c r="D1831">
        <v>4</v>
      </c>
      <c r="E1831" t="s">
        <v>11036</v>
      </c>
      <c r="F1831" t="s">
        <v>1034</v>
      </c>
      <c r="G1831" t="e">
        <f>-onide</f>
        <v>#NAME?</v>
      </c>
      <c r="H1831" t="s">
        <v>77</v>
      </c>
      <c r="I1831" t="e">
        <f>-onide</f>
        <v>#NAME?</v>
      </c>
      <c r="J1831">
        <v>1975</v>
      </c>
      <c r="K1831">
        <v>1979</v>
      </c>
      <c r="L1831" t="s">
        <v>11037</v>
      </c>
      <c r="M1831" t="s">
        <v>11038</v>
      </c>
      <c r="N1831" t="s">
        <v>895</v>
      </c>
      <c r="O1831" t="s">
        <v>26</v>
      </c>
      <c r="P1831" t="s">
        <v>27</v>
      </c>
      <c r="Q1831" t="s">
        <v>27</v>
      </c>
      <c r="R1831" t="s">
        <v>28</v>
      </c>
      <c r="S1831" t="s">
        <v>31</v>
      </c>
      <c r="T1831" t="s">
        <v>27</v>
      </c>
      <c r="U1831" t="s">
        <v>27</v>
      </c>
      <c r="V1831" t="s">
        <v>31</v>
      </c>
      <c r="W1831" t="s">
        <v>27</v>
      </c>
      <c r="X1831" t="s">
        <v>47</v>
      </c>
      <c r="Y1831" t="s">
        <v>11039</v>
      </c>
    </row>
    <row r="1832" spans="1:25" x14ac:dyDescent="0.25">
      <c r="A1832">
        <v>8910</v>
      </c>
      <c r="B1832" t="s">
        <v>11040</v>
      </c>
      <c r="C1832" t="s">
        <v>11041</v>
      </c>
      <c r="D1832">
        <v>4</v>
      </c>
      <c r="F1832" t="s">
        <v>266</v>
      </c>
      <c r="J1832">
        <v>1988</v>
      </c>
      <c r="K1832">
        <v>1939</v>
      </c>
      <c r="L1832" t="s">
        <v>11042</v>
      </c>
      <c r="M1832" t="s">
        <v>11043</v>
      </c>
      <c r="N1832" t="s">
        <v>5777</v>
      </c>
      <c r="O1832" t="s">
        <v>32</v>
      </c>
      <c r="P1832" t="s">
        <v>31</v>
      </c>
      <c r="Q1832" t="s">
        <v>27</v>
      </c>
      <c r="R1832" t="s">
        <v>35</v>
      </c>
      <c r="S1832" t="s">
        <v>27</v>
      </c>
      <c r="T1832" t="s">
        <v>27</v>
      </c>
      <c r="U1832" t="s">
        <v>31</v>
      </c>
      <c r="V1832" t="s">
        <v>27</v>
      </c>
      <c r="W1832" t="s">
        <v>27</v>
      </c>
      <c r="X1832" t="s">
        <v>172</v>
      </c>
      <c r="Y1832" t="s">
        <v>11044</v>
      </c>
    </row>
    <row r="1833" spans="1:25" x14ac:dyDescent="0.25">
      <c r="A1833">
        <v>14805</v>
      </c>
      <c r="B1833" t="s">
        <v>11045</v>
      </c>
      <c r="C1833" t="s">
        <v>11046</v>
      </c>
      <c r="D1833">
        <v>4</v>
      </c>
      <c r="E1833" t="s">
        <v>11047</v>
      </c>
      <c r="F1833" t="s">
        <v>5367</v>
      </c>
      <c r="G1833" t="e">
        <f>-tinib</f>
        <v>#NAME?</v>
      </c>
      <c r="H1833" t="s">
        <v>354</v>
      </c>
      <c r="I1833" t="e">
        <f>-tinib</f>
        <v>#NAME?</v>
      </c>
      <c r="J1833">
        <v>2003</v>
      </c>
      <c r="K1833">
        <v>2007</v>
      </c>
      <c r="L1833" t="s">
        <v>11048</v>
      </c>
      <c r="M1833" t="s">
        <v>11049</v>
      </c>
      <c r="O1833" t="s">
        <v>32</v>
      </c>
      <c r="P1833" t="s">
        <v>27</v>
      </c>
      <c r="Q1833" t="s">
        <v>27</v>
      </c>
      <c r="R1833" t="s">
        <v>35</v>
      </c>
      <c r="S1833" t="s">
        <v>27</v>
      </c>
      <c r="T1833" t="s">
        <v>31</v>
      </c>
      <c r="U1833" t="s">
        <v>27</v>
      </c>
      <c r="V1833" t="s">
        <v>27</v>
      </c>
      <c r="W1833" t="s">
        <v>31</v>
      </c>
      <c r="X1833" t="s">
        <v>47</v>
      </c>
      <c r="Y1833" t="s">
        <v>11050</v>
      </c>
    </row>
    <row r="1834" spans="1:25" x14ac:dyDescent="0.25">
      <c r="A1834">
        <v>675215</v>
      </c>
      <c r="B1834" t="s">
        <v>11051</v>
      </c>
      <c r="C1834" t="s">
        <v>11052</v>
      </c>
      <c r="D1834">
        <v>4</v>
      </c>
      <c r="F1834" t="s">
        <v>1902</v>
      </c>
      <c r="K1834">
        <v>1951</v>
      </c>
      <c r="L1834" t="s">
        <v>11053</v>
      </c>
      <c r="M1834" t="s">
        <v>11054</v>
      </c>
      <c r="O1834" t="s">
        <v>32</v>
      </c>
      <c r="P1834" t="s">
        <v>31</v>
      </c>
      <c r="Q1834" t="s">
        <v>27</v>
      </c>
      <c r="R1834" t="s">
        <v>35</v>
      </c>
      <c r="S1834" t="s">
        <v>27</v>
      </c>
      <c r="T1834" t="s">
        <v>31</v>
      </c>
      <c r="U1834" t="s">
        <v>27</v>
      </c>
      <c r="V1834" t="s">
        <v>27</v>
      </c>
      <c r="W1834" t="s">
        <v>27</v>
      </c>
      <c r="X1834" t="s">
        <v>172</v>
      </c>
      <c r="Y1834" t="s">
        <v>11055</v>
      </c>
    </row>
    <row r="1835" spans="1:25" x14ac:dyDescent="0.25">
      <c r="A1835">
        <v>306486</v>
      </c>
      <c r="B1835" t="s">
        <v>11056</v>
      </c>
      <c r="C1835" t="s">
        <v>11057</v>
      </c>
      <c r="D1835">
        <v>4</v>
      </c>
      <c r="E1835" t="s">
        <v>11058</v>
      </c>
      <c r="F1835" t="s">
        <v>1180</v>
      </c>
      <c r="G1835" t="e">
        <f>-ium</f>
        <v>#NAME?</v>
      </c>
      <c r="H1835" t="s">
        <v>67</v>
      </c>
      <c r="I1835" t="e">
        <f>-ium</f>
        <v>#NAME?</v>
      </c>
      <c r="J1835">
        <v>1971</v>
      </c>
      <c r="K1835">
        <v>1972</v>
      </c>
      <c r="L1835" t="s">
        <v>11059</v>
      </c>
      <c r="M1835" t="s">
        <v>11060</v>
      </c>
      <c r="N1835" t="s">
        <v>823</v>
      </c>
      <c r="O1835" t="s">
        <v>26</v>
      </c>
      <c r="P1835" t="s">
        <v>27</v>
      </c>
      <c r="Q1835" t="s">
        <v>27</v>
      </c>
      <c r="R1835" t="s">
        <v>28</v>
      </c>
      <c r="S1835" t="s">
        <v>27</v>
      </c>
      <c r="T1835" t="s">
        <v>27</v>
      </c>
      <c r="U1835" t="s">
        <v>31</v>
      </c>
      <c r="V1835" t="s">
        <v>27</v>
      </c>
      <c r="W1835" t="s">
        <v>31</v>
      </c>
      <c r="X1835" t="s">
        <v>47</v>
      </c>
      <c r="Y1835" t="s">
        <v>11061</v>
      </c>
    </row>
    <row r="1836" spans="1:25" x14ac:dyDescent="0.25">
      <c r="A1836">
        <v>675252</v>
      </c>
      <c r="B1836" t="s">
        <v>11062</v>
      </c>
      <c r="C1836" t="s">
        <v>11063</v>
      </c>
      <c r="D1836">
        <v>4</v>
      </c>
      <c r="E1836" t="s">
        <v>11064</v>
      </c>
      <c r="F1836" t="s">
        <v>1617</v>
      </c>
      <c r="J1836">
        <v>1994</v>
      </c>
      <c r="K1836">
        <v>1997</v>
      </c>
      <c r="L1836" t="s">
        <v>11065</v>
      </c>
      <c r="M1836" t="s">
        <v>11066</v>
      </c>
      <c r="O1836" t="s">
        <v>32</v>
      </c>
      <c r="P1836" t="s">
        <v>27</v>
      </c>
      <c r="Q1836" t="s">
        <v>27</v>
      </c>
      <c r="R1836" t="s">
        <v>37</v>
      </c>
      <c r="S1836" t="s">
        <v>27</v>
      </c>
      <c r="T1836" t="s">
        <v>27</v>
      </c>
      <c r="U1836" t="s">
        <v>31</v>
      </c>
      <c r="V1836" t="s">
        <v>27</v>
      </c>
      <c r="W1836" t="s">
        <v>27</v>
      </c>
      <c r="X1836" t="s">
        <v>172</v>
      </c>
    </row>
    <row r="1837" spans="1:25" x14ac:dyDescent="0.25">
      <c r="A1837">
        <v>1369638</v>
      </c>
      <c r="B1837" t="s">
        <v>11067</v>
      </c>
      <c r="C1837" t="s">
        <v>11068</v>
      </c>
      <c r="D1837">
        <v>4</v>
      </c>
      <c r="F1837" t="s">
        <v>11069</v>
      </c>
      <c r="J1837">
        <v>2005</v>
      </c>
      <c r="K1837">
        <v>2003</v>
      </c>
      <c r="L1837" t="s">
        <v>11070</v>
      </c>
      <c r="M1837" t="s">
        <v>11071</v>
      </c>
      <c r="O1837" t="s">
        <v>32</v>
      </c>
      <c r="P1837" t="s">
        <v>27</v>
      </c>
      <c r="Q1837" t="s">
        <v>27</v>
      </c>
      <c r="R1837" t="s">
        <v>37</v>
      </c>
      <c r="S1837" t="s">
        <v>27</v>
      </c>
      <c r="T1837" t="s">
        <v>31</v>
      </c>
      <c r="U1837" t="s">
        <v>27</v>
      </c>
      <c r="V1837" t="s">
        <v>27</v>
      </c>
      <c r="W1837" t="s">
        <v>27</v>
      </c>
      <c r="X1837" t="s">
        <v>47</v>
      </c>
    </row>
    <row r="1838" spans="1:25" x14ac:dyDescent="0.25">
      <c r="A1838">
        <v>1381313</v>
      </c>
      <c r="B1838" t="s">
        <v>11072</v>
      </c>
      <c r="C1838" t="s">
        <v>11073</v>
      </c>
      <c r="D1838">
        <v>4</v>
      </c>
      <c r="F1838" t="s">
        <v>11074</v>
      </c>
      <c r="J1838">
        <v>1988</v>
      </c>
      <c r="K1838">
        <v>1989</v>
      </c>
      <c r="N1838" t="s">
        <v>1955</v>
      </c>
      <c r="O1838" t="s">
        <v>40</v>
      </c>
      <c r="P1838" t="s">
        <v>27</v>
      </c>
      <c r="Q1838" t="s">
        <v>27</v>
      </c>
      <c r="R1838" t="s">
        <v>28</v>
      </c>
      <c r="S1838" t="s">
        <v>27</v>
      </c>
      <c r="T1838" t="s">
        <v>27</v>
      </c>
      <c r="U1838" t="s">
        <v>31</v>
      </c>
      <c r="V1838" t="s">
        <v>27</v>
      </c>
      <c r="W1838" t="s">
        <v>27</v>
      </c>
      <c r="X1838" t="s">
        <v>47</v>
      </c>
    </row>
    <row r="1839" spans="1:25" x14ac:dyDescent="0.25">
      <c r="A1839">
        <v>1449545</v>
      </c>
      <c r="B1839" t="s">
        <v>11075</v>
      </c>
      <c r="C1839" t="s">
        <v>11076</v>
      </c>
      <c r="D1839">
        <v>4</v>
      </c>
      <c r="E1839" t="s">
        <v>11077</v>
      </c>
      <c r="F1839" t="s">
        <v>444</v>
      </c>
      <c r="J1839">
        <v>1990</v>
      </c>
      <c r="K1839">
        <v>1990</v>
      </c>
      <c r="L1839" t="s">
        <v>11078</v>
      </c>
      <c r="M1839" t="s">
        <v>11079</v>
      </c>
      <c r="N1839" t="s">
        <v>7036</v>
      </c>
      <c r="O1839" t="s">
        <v>32</v>
      </c>
      <c r="P1839" t="s">
        <v>27</v>
      </c>
      <c r="Q1839" t="s">
        <v>27</v>
      </c>
      <c r="R1839" t="s">
        <v>35</v>
      </c>
      <c r="S1839" t="s">
        <v>27</v>
      </c>
      <c r="T1839" t="s">
        <v>27</v>
      </c>
      <c r="U1839" t="s">
        <v>31</v>
      </c>
      <c r="V1839" t="s">
        <v>27</v>
      </c>
      <c r="W1839" t="s">
        <v>27</v>
      </c>
      <c r="X1839" t="s">
        <v>47</v>
      </c>
    </row>
    <row r="1840" spans="1:25" x14ac:dyDescent="0.25">
      <c r="A1840">
        <v>114480</v>
      </c>
      <c r="B1840" t="s">
        <v>11080</v>
      </c>
      <c r="C1840" t="s">
        <v>11081</v>
      </c>
      <c r="D1840">
        <v>4</v>
      </c>
      <c r="E1840" t="s">
        <v>11082</v>
      </c>
      <c r="F1840" t="s">
        <v>1140</v>
      </c>
      <c r="G1840" t="e">
        <f>-carbef</f>
        <v>#NAME?</v>
      </c>
      <c r="H1840" t="s">
        <v>11083</v>
      </c>
      <c r="I1840" t="e">
        <f>-carbef</f>
        <v>#NAME?</v>
      </c>
      <c r="J1840">
        <v>1989</v>
      </c>
      <c r="K1840">
        <v>1991</v>
      </c>
      <c r="L1840" t="s">
        <v>11084</v>
      </c>
      <c r="M1840" t="s">
        <v>11085</v>
      </c>
      <c r="N1840" t="s">
        <v>84</v>
      </c>
      <c r="O1840" t="s">
        <v>26</v>
      </c>
      <c r="P1840" t="s">
        <v>31</v>
      </c>
      <c r="Q1840" t="s">
        <v>27</v>
      </c>
      <c r="R1840" t="s">
        <v>28</v>
      </c>
      <c r="S1840" t="s">
        <v>27</v>
      </c>
      <c r="T1840" t="s">
        <v>31</v>
      </c>
      <c r="U1840" t="s">
        <v>27</v>
      </c>
      <c r="V1840" t="s">
        <v>27</v>
      </c>
      <c r="W1840" t="s">
        <v>27</v>
      </c>
      <c r="X1840" t="s">
        <v>172</v>
      </c>
      <c r="Y1840" t="s">
        <v>11086</v>
      </c>
    </row>
    <row r="1841" spans="1:25" x14ac:dyDescent="0.25">
      <c r="A1841">
        <v>4941</v>
      </c>
      <c r="B1841" t="s">
        <v>11087</v>
      </c>
      <c r="C1841" t="s">
        <v>11088</v>
      </c>
      <c r="D1841">
        <v>4</v>
      </c>
      <c r="F1841" t="s">
        <v>11089</v>
      </c>
      <c r="K1841">
        <v>1952</v>
      </c>
      <c r="L1841" t="s">
        <v>11090</v>
      </c>
      <c r="M1841" t="s">
        <v>11091</v>
      </c>
      <c r="N1841" t="s">
        <v>1683</v>
      </c>
      <c r="O1841" t="s">
        <v>32</v>
      </c>
      <c r="P1841" t="s">
        <v>31</v>
      </c>
      <c r="Q1841" t="s">
        <v>27</v>
      </c>
      <c r="R1841" t="s">
        <v>35</v>
      </c>
      <c r="S1841" t="s">
        <v>31</v>
      </c>
      <c r="T1841" t="s">
        <v>31</v>
      </c>
      <c r="U1841" t="s">
        <v>31</v>
      </c>
      <c r="V1841" t="s">
        <v>27</v>
      </c>
      <c r="W1841" t="s">
        <v>31</v>
      </c>
      <c r="X1841" t="s">
        <v>47</v>
      </c>
      <c r="Y1841" t="s">
        <v>11092</v>
      </c>
    </row>
    <row r="1842" spans="1:25" x14ac:dyDescent="0.25">
      <c r="A1842">
        <v>646450</v>
      </c>
      <c r="B1842" t="s">
        <v>11093</v>
      </c>
      <c r="C1842" t="s">
        <v>11094</v>
      </c>
      <c r="D1842">
        <v>4</v>
      </c>
      <c r="E1842" t="s">
        <v>11095</v>
      </c>
      <c r="F1842" t="s">
        <v>319</v>
      </c>
      <c r="G1842" t="e">
        <f>-prost</f>
        <v>#NAME?</v>
      </c>
      <c r="H1842" t="s">
        <v>60</v>
      </c>
      <c r="I1842" t="e">
        <f>-prost</f>
        <v>#NAME?</v>
      </c>
      <c r="J1842">
        <v>1996</v>
      </c>
      <c r="K1842">
        <v>1996</v>
      </c>
      <c r="L1842" t="s">
        <v>11096</v>
      </c>
      <c r="M1842" t="s">
        <v>11097</v>
      </c>
      <c r="N1842" t="s">
        <v>1827</v>
      </c>
      <c r="O1842" t="s">
        <v>26</v>
      </c>
      <c r="P1842" t="s">
        <v>31</v>
      </c>
      <c r="Q1842" t="s">
        <v>27</v>
      </c>
      <c r="R1842" t="s">
        <v>28</v>
      </c>
      <c r="S1842" t="s">
        <v>31</v>
      </c>
      <c r="T1842" t="s">
        <v>27</v>
      </c>
      <c r="U1842" t="s">
        <v>27</v>
      </c>
      <c r="V1842" t="s">
        <v>31</v>
      </c>
      <c r="W1842" t="s">
        <v>27</v>
      </c>
      <c r="X1842" t="s">
        <v>47</v>
      </c>
      <c r="Y1842" t="s">
        <v>11098</v>
      </c>
    </row>
    <row r="1843" spans="1:25" x14ac:dyDescent="0.25">
      <c r="A1843">
        <v>674555</v>
      </c>
      <c r="B1843" t="s">
        <v>11099</v>
      </c>
      <c r="C1843" t="s">
        <v>11100</v>
      </c>
      <c r="D1843">
        <v>4</v>
      </c>
      <c r="F1843" t="s">
        <v>11101</v>
      </c>
      <c r="G1843" t="s">
        <v>1909</v>
      </c>
      <c r="H1843" t="s">
        <v>417</v>
      </c>
      <c r="I1843" t="s">
        <v>1909</v>
      </c>
      <c r="J1843">
        <v>1962</v>
      </c>
      <c r="K1843">
        <v>1960</v>
      </c>
      <c r="L1843" t="s">
        <v>11102</v>
      </c>
      <c r="M1843" t="s">
        <v>11103</v>
      </c>
      <c r="N1843" t="s">
        <v>631</v>
      </c>
      <c r="O1843" t="s">
        <v>32</v>
      </c>
      <c r="P1843" t="s">
        <v>31</v>
      </c>
      <c r="Q1843" t="s">
        <v>27</v>
      </c>
      <c r="R1843" t="s">
        <v>33</v>
      </c>
      <c r="S1843" t="s">
        <v>27</v>
      </c>
      <c r="T1843" t="s">
        <v>27</v>
      </c>
      <c r="U1843" t="s">
        <v>27</v>
      </c>
      <c r="V1843" t="s">
        <v>31</v>
      </c>
      <c r="W1843" t="s">
        <v>27</v>
      </c>
      <c r="X1843" t="s">
        <v>47</v>
      </c>
      <c r="Y1843" t="s">
        <v>11104</v>
      </c>
    </row>
    <row r="1844" spans="1:25" x14ac:dyDescent="0.25">
      <c r="A1844">
        <v>624161</v>
      </c>
      <c r="B1844" t="s">
        <v>11105</v>
      </c>
      <c r="C1844" t="s">
        <v>11106</v>
      </c>
      <c r="D1844">
        <v>4</v>
      </c>
      <c r="F1844" t="s">
        <v>11107</v>
      </c>
      <c r="G1844" t="e">
        <f>-arabine</f>
        <v>#NAME?</v>
      </c>
      <c r="H1844" t="s">
        <v>987</v>
      </c>
      <c r="I1844" t="e">
        <f>-arabine</f>
        <v>#NAME?</v>
      </c>
      <c r="J1844">
        <v>1982</v>
      </c>
      <c r="K1844">
        <v>1991</v>
      </c>
      <c r="L1844" t="s">
        <v>11108</v>
      </c>
      <c r="M1844" t="s">
        <v>11109</v>
      </c>
      <c r="N1844" t="s">
        <v>167</v>
      </c>
      <c r="O1844" t="s">
        <v>26</v>
      </c>
      <c r="P1844" t="s">
        <v>27</v>
      </c>
      <c r="Q1844" t="s">
        <v>27</v>
      </c>
      <c r="R1844" t="s">
        <v>28</v>
      </c>
      <c r="S1844" t="s">
        <v>27</v>
      </c>
      <c r="T1844" t="s">
        <v>31</v>
      </c>
      <c r="U1844" t="s">
        <v>31</v>
      </c>
      <c r="V1844" t="s">
        <v>27</v>
      </c>
      <c r="W1844" t="s">
        <v>31</v>
      </c>
      <c r="X1844" t="s">
        <v>47</v>
      </c>
      <c r="Y1844" t="s">
        <v>11110</v>
      </c>
    </row>
    <row r="1845" spans="1:25" x14ac:dyDescent="0.25">
      <c r="A1845">
        <v>674509</v>
      </c>
      <c r="B1845" t="s">
        <v>11111</v>
      </c>
      <c r="C1845" t="s">
        <v>11112</v>
      </c>
      <c r="D1845">
        <v>4</v>
      </c>
      <c r="F1845" t="s">
        <v>11113</v>
      </c>
      <c r="K1845">
        <v>1948</v>
      </c>
      <c r="L1845" t="s">
        <v>11114</v>
      </c>
      <c r="M1845" t="s">
        <v>11115</v>
      </c>
      <c r="N1845" t="s">
        <v>84</v>
      </c>
      <c r="O1845" t="s">
        <v>40</v>
      </c>
      <c r="P1845" t="s">
        <v>27</v>
      </c>
      <c r="Q1845" t="s">
        <v>27</v>
      </c>
      <c r="R1845" t="s">
        <v>28</v>
      </c>
      <c r="S1845" t="s">
        <v>27</v>
      </c>
      <c r="T1845" t="s">
        <v>27</v>
      </c>
      <c r="U1845" t="s">
        <v>31</v>
      </c>
      <c r="V1845" t="s">
        <v>31</v>
      </c>
      <c r="W1845" t="s">
        <v>31</v>
      </c>
      <c r="X1845" t="s">
        <v>47</v>
      </c>
      <c r="Y1845" t="s">
        <v>11116</v>
      </c>
    </row>
    <row r="1846" spans="1:25" x14ac:dyDescent="0.25">
      <c r="A1846">
        <v>27251</v>
      </c>
      <c r="B1846" t="s">
        <v>11117</v>
      </c>
      <c r="C1846" t="s">
        <v>11118</v>
      </c>
      <c r="D1846">
        <v>4</v>
      </c>
      <c r="E1846" t="s">
        <v>11119</v>
      </c>
      <c r="F1846" t="s">
        <v>371</v>
      </c>
      <c r="G1846" t="e">
        <f>-stigmine</f>
        <v>#NAME?</v>
      </c>
      <c r="H1846" t="s">
        <v>3283</v>
      </c>
      <c r="I1846" t="e">
        <f>-stigmine</f>
        <v>#NAME?</v>
      </c>
      <c r="J1846">
        <v>1997</v>
      </c>
      <c r="K1846">
        <v>2000</v>
      </c>
      <c r="L1846" t="s">
        <v>11120</v>
      </c>
      <c r="M1846" t="s">
        <v>11121</v>
      </c>
      <c r="O1846" t="s">
        <v>32</v>
      </c>
      <c r="P1846" t="s">
        <v>31</v>
      </c>
      <c r="Q1846" t="s">
        <v>27</v>
      </c>
      <c r="R1846" t="s">
        <v>28</v>
      </c>
      <c r="S1846" t="s">
        <v>27</v>
      </c>
      <c r="T1846" t="s">
        <v>31</v>
      </c>
      <c r="U1846" t="s">
        <v>27</v>
      </c>
      <c r="V1846" t="s">
        <v>31</v>
      </c>
      <c r="W1846" t="s">
        <v>27</v>
      </c>
      <c r="X1846" t="s">
        <v>47</v>
      </c>
      <c r="Y1846" t="s">
        <v>11122</v>
      </c>
    </row>
    <row r="1847" spans="1:25" x14ac:dyDescent="0.25">
      <c r="A1847">
        <v>374052</v>
      </c>
      <c r="B1847" t="s">
        <v>11123</v>
      </c>
      <c r="C1847" t="s">
        <v>11124</v>
      </c>
      <c r="D1847">
        <v>4</v>
      </c>
      <c r="F1847" t="s">
        <v>11125</v>
      </c>
      <c r="G1847" t="s">
        <v>1141</v>
      </c>
      <c r="H1847" t="s">
        <v>1142</v>
      </c>
      <c r="I1847" t="s">
        <v>1141</v>
      </c>
      <c r="K1847">
        <v>1952</v>
      </c>
      <c r="L1847" t="s">
        <v>11126</v>
      </c>
      <c r="M1847" t="s">
        <v>11127</v>
      </c>
      <c r="N1847" t="s">
        <v>895</v>
      </c>
      <c r="O1847" t="s">
        <v>26</v>
      </c>
      <c r="P1847" t="s">
        <v>31</v>
      </c>
      <c r="Q1847" t="s">
        <v>27</v>
      </c>
      <c r="R1847" t="s">
        <v>28</v>
      </c>
      <c r="S1847" t="s">
        <v>27</v>
      </c>
      <c r="T1847" t="s">
        <v>31</v>
      </c>
      <c r="U1847" t="s">
        <v>31</v>
      </c>
      <c r="V1847" t="s">
        <v>31</v>
      </c>
      <c r="W1847" t="s">
        <v>27</v>
      </c>
      <c r="X1847" t="s">
        <v>47</v>
      </c>
      <c r="Y1847" t="s">
        <v>11128</v>
      </c>
    </row>
    <row r="1848" spans="1:25" x14ac:dyDescent="0.25">
      <c r="A1848">
        <v>421066</v>
      </c>
      <c r="B1848" t="s">
        <v>11129</v>
      </c>
      <c r="C1848" t="s">
        <v>11130</v>
      </c>
      <c r="D1848">
        <v>4</v>
      </c>
      <c r="E1848" t="s">
        <v>11131</v>
      </c>
      <c r="F1848" t="s">
        <v>146</v>
      </c>
      <c r="G1848" t="e">
        <f>-sartan</f>
        <v>#NAME?</v>
      </c>
      <c r="H1848" t="s">
        <v>872</v>
      </c>
      <c r="I1848" t="e">
        <f>-sartan</f>
        <v>#NAME?</v>
      </c>
      <c r="J1848">
        <v>1996</v>
      </c>
      <c r="K1848">
        <v>1997</v>
      </c>
      <c r="L1848" t="s">
        <v>11132</v>
      </c>
      <c r="M1848" t="s">
        <v>11133</v>
      </c>
      <c r="N1848" t="s">
        <v>11134</v>
      </c>
      <c r="O1848" t="s">
        <v>32</v>
      </c>
      <c r="P1848" t="s">
        <v>31</v>
      </c>
      <c r="Q1848" t="s">
        <v>27</v>
      </c>
      <c r="R1848" t="s">
        <v>35</v>
      </c>
      <c r="S1848" t="s">
        <v>27</v>
      </c>
      <c r="T1848" t="s">
        <v>31</v>
      </c>
      <c r="U1848" t="s">
        <v>27</v>
      </c>
      <c r="V1848" t="s">
        <v>27</v>
      </c>
      <c r="W1848" t="s">
        <v>31</v>
      </c>
      <c r="X1848" t="s">
        <v>47</v>
      </c>
      <c r="Y1848" t="s">
        <v>11135</v>
      </c>
    </row>
    <row r="1849" spans="1:25" x14ac:dyDescent="0.25">
      <c r="A1849">
        <v>674665</v>
      </c>
      <c r="B1849" t="s">
        <v>11136</v>
      </c>
      <c r="C1849" t="s">
        <v>11137</v>
      </c>
      <c r="D1849">
        <v>4</v>
      </c>
      <c r="F1849" t="s">
        <v>146</v>
      </c>
      <c r="K1849">
        <v>1960</v>
      </c>
      <c r="L1849" t="s">
        <v>11138</v>
      </c>
      <c r="M1849" t="s">
        <v>11139</v>
      </c>
      <c r="O1849" t="s">
        <v>32</v>
      </c>
      <c r="P1849" t="s">
        <v>31</v>
      </c>
      <c r="Q1849" t="s">
        <v>27</v>
      </c>
      <c r="R1849" t="s">
        <v>33</v>
      </c>
      <c r="S1849" t="s">
        <v>27</v>
      </c>
      <c r="T1849" t="s">
        <v>31</v>
      </c>
      <c r="U1849" t="s">
        <v>27</v>
      </c>
      <c r="V1849" t="s">
        <v>27</v>
      </c>
      <c r="W1849" t="s">
        <v>27</v>
      </c>
      <c r="X1849" t="s">
        <v>172</v>
      </c>
      <c r="Y1849" t="s">
        <v>11140</v>
      </c>
    </row>
    <row r="1850" spans="1:25" x14ac:dyDescent="0.25">
      <c r="A1850">
        <v>39540</v>
      </c>
      <c r="B1850" t="s">
        <v>11141</v>
      </c>
      <c r="C1850" t="s">
        <v>11142</v>
      </c>
      <c r="D1850">
        <v>4</v>
      </c>
      <c r="E1850" t="s">
        <v>11143</v>
      </c>
      <c r="F1850" t="s">
        <v>11144</v>
      </c>
      <c r="G1850" t="e">
        <f>-cromil</f>
        <v>#NAME?</v>
      </c>
      <c r="H1850" t="s">
        <v>1205</v>
      </c>
      <c r="I1850" t="e">
        <f>-cromil</f>
        <v>#NAME?</v>
      </c>
      <c r="J1850">
        <v>1985</v>
      </c>
      <c r="K1850">
        <v>1992</v>
      </c>
      <c r="L1850" t="s">
        <v>11145</v>
      </c>
      <c r="M1850" t="s">
        <v>11146</v>
      </c>
      <c r="N1850" t="s">
        <v>2624</v>
      </c>
      <c r="O1850" t="s">
        <v>32</v>
      </c>
      <c r="P1850" t="s">
        <v>31</v>
      </c>
      <c r="Q1850" t="s">
        <v>27</v>
      </c>
      <c r="R1850" t="s">
        <v>35</v>
      </c>
      <c r="S1850" t="s">
        <v>27</v>
      </c>
      <c r="T1850" t="s">
        <v>27</v>
      </c>
      <c r="U1850" t="s">
        <v>27</v>
      </c>
      <c r="V1850" t="s">
        <v>31</v>
      </c>
      <c r="W1850" t="s">
        <v>27</v>
      </c>
      <c r="X1850" t="s">
        <v>47</v>
      </c>
      <c r="Y1850" t="s">
        <v>11147</v>
      </c>
    </row>
    <row r="1851" spans="1:25" x14ac:dyDescent="0.25">
      <c r="A1851">
        <v>27570</v>
      </c>
      <c r="B1851" t="s">
        <v>11148</v>
      </c>
      <c r="C1851" t="s">
        <v>11149</v>
      </c>
      <c r="D1851">
        <v>4</v>
      </c>
      <c r="E1851" t="s">
        <v>11150</v>
      </c>
      <c r="F1851" t="s">
        <v>1140</v>
      </c>
      <c r="G1851" t="e">
        <f>-olol</f>
        <v>#NAME?</v>
      </c>
      <c r="H1851" t="s">
        <v>87</v>
      </c>
      <c r="I1851" t="e">
        <f>-olol</f>
        <v>#NAME?</v>
      </c>
      <c r="J1851">
        <v>1976</v>
      </c>
      <c r="K1851">
        <v>1979</v>
      </c>
      <c r="L1851" t="s">
        <v>11151</v>
      </c>
      <c r="M1851" t="s">
        <v>11152</v>
      </c>
      <c r="N1851" t="s">
        <v>88</v>
      </c>
      <c r="O1851" t="s">
        <v>32</v>
      </c>
      <c r="P1851" t="s">
        <v>31</v>
      </c>
      <c r="Q1851" t="s">
        <v>27</v>
      </c>
      <c r="R1851" t="s">
        <v>33</v>
      </c>
      <c r="S1851" t="s">
        <v>27</v>
      </c>
      <c r="T1851" t="s">
        <v>31</v>
      </c>
      <c r="U1851" t="s">
        <v>27</v>
      </c>
      <c r="V1851" t="s">
        <v>27</v>
      </c>
      <c r="W1851" t="s">
        <v>31</v>
      </c>
      <c r="X1851" t="s">
        <v>47</v>
      </c>
      <c r="Y1851" t="s">
        <v>11153</v>
      </c>
    </row>
    <row r="1852" spans="1:25" x14ac:dyDescent="0.25">
      <c r="A1852">
        <v>27152</v>
      </c>
      <c r="B1852" t="s">
        <v>11154</v>
      </c>
      <c r="C1852" t="s">
        <v>11155</v>
      </c>
      <c r="D1852">
        <v>4</v>
      </c>
      <c r="E1852" t="s">
        <v>11156</v>
      </c>
      <c r="F1852" t="s">
        <v>171</v>
      </c>
      <c r="J1852">
        <v>1962</v>
      </c>
      <c r="K1852">
        <v>1961</v>
      </c>
      <c r="L1852" t="s">
        <v>11157</v>
      </c>
      <c r="M1852" t="s">
        <v>11158</v>
      </c>
      <c r="N1852" t="s">
        <v>895</v>
      </c>
      <c r="O1852" t="s">
        <v>26</v>
      </c>
      <c r="P1852" t="s">
        <v>31</v>
      </c>
      <c r="Q1852" t="s">
        <v>27</v>
      </c>
      <c r="R1852" t="s">
        <v>28</v>
      </c>
      <c r="S1852" t="s">
        <v>27</v>
      </c>
      <c r="T1852" t="s">
        <v>31</v>
      </c>
      <c r="U1852" t="s">
        <v>27</v>
      </c>
      <c r="V1852" t="s">
        <v>31</v>
      </c>
      <c r="W1852" t="s">
        <v>27</v>
      </c>
      <c r="X1852" t="s">
        <v>172</v>
      </c>
      <c r="Y1852" t="s">
        <v>11159</v>
      </c>
    </row>
    <row r="1853" spans="1:25" x14ac:dyDescent="0.25">
      <c r="A1853">
        <v>1380933</v>
      </c>
      <c r="B1853" t="s">
        <v>11160</v>
      </c>
      <c r="C1853" t="s">
        <v>11161</v>
      </c>
      <c r="D1853">
        <v>4</v>
      </c>
      <c r="E1853" t="s">
        <v>11162</v>
      </c>
      <c r="F1853" t="s">
        <v>11163</v>
      </c>
      <c r="G1853" t="e">
        <f>-mab</f>
        <v>#NAME?</v>
      </c>
      <c r="H1853" t="s">
        <v>98</v>
      </c>
      <c r="J1853">
        <v>1998</v>
      </c>
      <c r="K1853">
        <v>2002</v>
      </c>
      <c r="L1853" t="s">
        <v>11164</v>
      </c>
      <c r="M1853" t="s">
        <v>11165</v>
      </c>
      <c r="O1853" t="s">
        <v>99</v>
      </c>
      <c r="P1853" t="s">
        <v>27</v>
      </c>
      <c r="Q1853" t="s">
        <v>27</v>
      </c>
      <c r="R1853" t="s">
        <v>28</v>
      </c>
      <c r="S1853" t="s">
        <v>27</v>
      </c>
      <c r="T1853" t="s">
        <v>27</v>
      </c>
      <c r="U1853" t="s">
        <v>31</v>
      </c>
      <c r="V1853" t="s">
        <v>27</v>
      </c>
      <c r="W1853" t="s">
        <v>27</v>
      </c>
      <c r="X1853" t="s">
        <v>47</v>
      </c>
    </row>
    <row r="1854" spans="1:25" x14ac:dyDescent="0.25">
      <c r="A1854">
        <v>371561</v>
      </c>
      <c r="B1854" t="s">
        <v>11166</v>
      </c>
      <c r="C1854" t="s">
        <v>11167</v>
      </c>
      <c r="D1854">
        <v>4</v>
      </c>
      <c r="F1854" t="s">
        <v>11168</v>
      </c>
      <c r="G1854" t="e">
        <f>-cycline</f>
        <v>#NAME?</v>
      </c>
      <c r="H1854" t="s">
        <v>1056</v>
      </c>
      <c r="I1854" t="e">
        <f>-cycline</f>
        <v>#NAME?</v>
      </c>
      <c r="J1854">
        <v>1966</v>
      </c>
      <c r="K1854">
        <v>1971</v>
      </c>
      <c r="L1854" t="s">
        <v>11169</v>
      </c>
      <c r="M1854" t="s">
        <v>11170</v>
      </c>
      <c r="N1854" t="s">
        <v>84</v>
      </c>
      <c r="O1854" t="s">
        <v>26</v>
      </c>
      <c r="P1854" t="s">
        <v>31</v>
      </c>
      <c r="Q1854" t="s">
        <v>27</v>
      </c>
      <c r="R1854" t="s">
        <v>28</v>
      </c>
      <c r="S1854" t="s">
        <v>27</v>
      </c>
      <c r="T1854" t="s">
        <v>31</v>
      </c>
      <c r="U1854" t="s">
        <v>31</v>
      </c>
      <c r="V1854" t="s">
        <v>31</v>
      </c>
      <c r="W1854" t="s">
        <v>27</v>
      </c>
      <c r="X1854" t="s">
        <v>47</v>
      </c>
      <c r="Y1854" t="s">
        <v>11171</v>
      </c>
    </row>
    <row r="1855" spans="1:25" x14ac:dyDescent="0.25">
      <c r="A1855">
        <v>222633</v>
      </c>
      <c r="B1855" t="s">
        <v>11172</v>
      </c>
      <c r="C1855" t="s">
        <v>11173</v>
      </c>
      <c r="D1855">
        <v>4</v>
      </c>
      <c r="E1855" t="s">
        <v>11174</v>
      </c>
      <c r="F1855" t="s">
        <v>685</v>
      </c>
      <c r="G1855" t="e">
        <f>-nidazole</f>
        <v>#NAME?</v>
      </c>
      <c r="H1855" t="s">
        <v>1947</v>
      </c>
      <c r="I1855" t="e">
        <f>-nidazole</f>
        <v>#NAME?</v>
      </c>
      <c r="J1855">
        <v>1970</v>
      </c>
      <c r="K1855">
        <v>2004</v>
      </c>
      <c r="L1855" t="s">
        <v>11175</v>
      </c>
      <c r="M1855" t="s">
        <v>11176</v>
      </c>
      <c r="N1855" t="s">
        <v>745</v>
      </c>
      <c r="O1855" t="s">
        <v>32</v>
      </c>
      <c r="P1855" t="s">
        <v>31</v>
      </c>
      <c r="Q1855" t="s">
        <v>27</v>
      </c>
      <c r="R1855" t="s">
        <v>35</v>
      </c>
      <c r="S1855" t="s">
        <v>31</v>
      </c>
      <c r="T1855" t="s">
        <v>31</v>
      </c>
      <c r="U1855" t="s">
        <v>27</v>
      </c>
      <c r="V1855" t="s">
        <v>27</v>
      </c>
      <c r="W1855" t="s">
        <v>31</v>
      </c>
      <c r="X1855" t="s">
        <v>47</v>
      </c>
      <c r="Y1855" t="s">
        <v>11177</v>
      </c>
    </row>
    <row r="1856" spans="1:25" x14ac:dyDescent="0.25">
      <c r="A1856">
        <v>139045</v>
      </c>
      <c r="B1856" t="s">
        <v>11178</v>
      </c>
      <c r="C1856" t="s">
        <v>11179</v>
      </c>
      <c r="D1856">
        <v>4</v>
      </c>
      <c r="E1856" t="s">
        <v>11180</v>
      </c>
      <c r="F1856" t="s">
        <v>371</v>
      </c>
      <c r="G1856" t="e">
        <f>-sartan</f>
        <v>#NAME?</v>
      </c>
      <c r="H1856" t="s">
        <v>872</v>
      </c>
      <c r="I1856" t="e">
        <f>-sartan</f>
        <v>#NAME?</v>
      </c>
      <c r="J1856">
        <v>1995</v>
      </c>
      <c r="K1856">
        <v>1996</v>
      </c>
      <c r="L1856" t="s">
        <v>11181</v>
      </c>
      <c r="M1856" t="s">
        <v>11182</v>
      </c>
      <c r="N1856" t="s">
        <v>104</v>
      </c>
      <c r="O1856" t="s">
        <v>32</v>
      </c>
      <c r="P1856" t="s">
        <v>31</v>
      </c>
      <c r="Q1856" t="s">
        <v>27</v>
      </c>
      <c r="R1856" t="s">
        <v>28</v>
      </c>
      <c r="S1856" t="s">
        <v>27</v>
      </c>
      <c r="T1856" t="s">
        <v>31</v>
      </c>
      <c r="U1856" t="s">
        <v>27</v>
      </c>
      <c r="V1856" t="s">
        <v>27</v>
      </c>
      <c r="W1856" t="s">
        <v>31</v>
      </c>
      <c r="X1856" t="s">
        <v>47</v>
      </c>
      <c r="Y1856" t="s">
        <v>11183</v>
      </c>
    </row>
    <row r="1857" spans="1:25" x14ac:dyDescent="0.25">
      <c r="A1857">
        <v>48849</v>
      </c>
      <c r="B1857" t="s">
        <v>11184</v>
      </c>
      <c r="C1857" t="s">
        <v>11185</v>
      </c>
      <c r="D1857">
        <v>4</v>
      </c>
      <c r="E1857" t="s">
        <v>11186</v>
      </c>
      <c r="F1857" t="s">
        <v>11187</v>
      </c>
      <c r="J1857">
        <v>1963</v>
      </c>
      <c r="K1857">
        <v>1976</v>
      </c>
      <c r="L1857" t="s">
        <v>11188</v>
      </c>
      <c r="M1857" t="s">
        <v>11189</v>
      </c>
      <c r="N1857" t="s">
        <v>11190</v>
      </c>
      <c r="O1857" t="s">
        <v>32</v>
      </c>
      <c r="P1857" t="s">
        <v>27</v>
      </c>
      <c r="Q1857" t="s">
        <v>27</v>
      </c>
      <c r="R1857" t="s">
        <v>35</v>
      </c>
      <c r="S1857" t="s">
        <v>27</v>
      </c>
      <c r="T1857" t="s">
        <v>27</v>
      </c>
      <c r="U1857" t="s">
        <v>27</v>
      </c>
      <c r="V1857" t="s">
        <v>31</v>
      </c>
      <c r="W1857" t="s">
        <v>27</v>
      </c>
      <c r="X1857" t="s">
        <v>580</v>
      </c>
      <c r="Y1857" t="s">
        <v>11191</v>
      </c>
    </row>
    <row r="1858" spans="1:25" x14ac:dyDescent="0.25">
      <c r="A1858">
        <v>674496</v>
      </c>
      <c r="B1858" t="s">
        <v>11192</v>
      </c>
      <c r="C1858" t="s">
        <v>11193</v>
      </c>
      <c r="D1858">
        <v>4</v>
      </c>
      <c r="E1858" t="s">
        <v>11194</v>
      </c>
      <c r="F1858" t="s">
        <v>11195</v>
      </c>
      <c r="J1858">
        <v>1973</v>
      </c>
      <c r="K1858">
        <v>1977</v>
      </c>
      <c r="L1858" t="s">
        <v>11196</v>
      </c>
      <c r="M1858" t="s">
        <v>11197</v>
      </c>
      <c r="N1858" t="s">
        <v>2264</v>
      </c>
      <c r="O1858" t="s">
        <v>26</v>
      </c>
      <c r="P1858" t="s">
        <v>31</v>
      </c>
      <c r="Q1858" t="s">
        <v>27</v>
      </c>
      <c r="R1858" t="s">
        <v>28</v>
      </c>
      <c r="S1858" t="s">
        <v>31</v>
      </c>
      <c r="T1858" t="s">
        <v>27</v>
      </c>
      <c r="U1858" t="s">
        <v>27</v>
      </c>
      <c r="V1858" t="s">
        <v>31</v>
      </c>
      <c r="W1858" t="s">
        <v>27</v>
      </c>
      <c r="X1858" t="s">
        <v>47</v>
      </c>
      <c r="Y1858" t="s">
        <v>11198</v>
      </c>
    </row>
    <row r="1859" spans="1:25" x14ac:dyDescent="0.25">
      <c r="A1859">
        <v>51042</v>
      </c>
      <c r="B1859" t="s">
        <v>11199</v>
      </c>
      <c r="C1859" t="s">
        <v>11200</v>
      </c>
      <c r="D1859">
        <v>4</v>
      </c>
      <c r="E1859" t="s">
        <v>11201</v>
      </c>
      <c r="F1859" t="s">
        <v>11202</v>
      </c>
      <c r="G1859" t="e">
        <f>-dil</f>
        <v>#NAME?</v>
      </c>
      <c r="H1859" t="s">
        <v>129</v>
      </c>
      <c r="I1859" t="e">
        <f>-dil</f>
        <v>#NAME?</v>
      </c>
      <c r="J1859">
        <v>1970</v>
      </c>
      <c r="K1859">
        <v>1979</v>
      </c>
      <c r="L1859" t="s">
        <v>11203</v>
      </c>
      <c r="M1859" t="s">
        <v>11204</v>
      </c>
      <c r="N1859" t="s">
        <v>11205</v>
      </c>
      <c r="O1859" t="s">
        <v>32</v>
      </c>
      <c r="P1859" t="s">
        <v>31</v>
      </c>
      <c r="Q1859" t="s">
        <v>27</v>
      </c>
      <c r="R1859" t="s">
        <v>35</v>
      </c>
      <c r="S1859" t="s">
        <v>31</v>
      </c>
      <c r="T1859" t="s">
        <v>31</v>
      </c>
      <c r="U1859" t="s">
        <v>27</v>
      </c>
      <c r="V1859" t="s">
        <v>31</v>
      </c>
      <c r="W1859" t="s">
        <v>31</v>
      </c>
      <c r="X1859" t="s">
        <v>580</v>
      </c>
      <c r="Y1859" t="s">
        <v>11206</v>
      </c>
    </row>
    <row r="1860" spans="1:25" x14ac:dyDescent="0.25">
      <c r="A1860">
        <v>674657</v>
      </c>
      <c r="B1860" t="s">
        <v>11207</v>
      </c>
      <c r="C1860" t="s">
        <v>11208</v>
      </c>
      <c r="D1860">
        <v>4</v>
      </c>
      <c r="F1860" t="s">
        <v>146</v>
      </c>
      <c r="K1860">
        <v>1983</v>
      </c>
      <c r="L1860" t="s">
        <v>11209</v>
      </c>
      <c r="M1860" t="s">
        <v>11210</v>
      </c>
      <c r="N1860" t="s">
        <v>1306</v>
      </c>
      <c r="O1860" t="s">
        <v>36</v>
      </c>
      <c r="P1860" t="s">
        <v>27</v>
      </c>
      <c r="Q1860" t="s">
        <v>27</v>
      </c>
      <c r="R1860" t="s">
        <v>37</v>
      </c>
      <c r="S1860" t="s">
        <v>27</v>
      </c>
      <c r="T1860" t="s">
        <v>31</v>
      </c>
      <c r="U1860" t="s">
        <v>27</v>
      </c>
      <c r="V1860" t="s">
        <v>27</v>
      </c>
      <c r="W1860" t="s">
        <v>27</v>
      </c>
      <c r="X1860" t="s">
        <v>580</v>
      </c>
      <c r="Y1860" t="s">
        <v>11211</v>
      </c>
    </row>
    <row r="1861" spans="1:25" x14ac:dyDescent="0.25">
      <c r="A1861">
        <v>117108</v>
      </c>
      <c r="B1861" t="s">
        <v>11212</v>
      </c>
      <c r="C1861" t="s">
        <v>11213</v>
      </c>
      <c r="D1861">
        <v>4</v>
      </c>
      <c r="F1861" t="s">
        <v>4887</v>
      </c>
      <c r="G1861" t="s">
        <v>949</v>
      </c>
      <c r="H1861" t="s">
        <v>655</v>
      </c>
      <c r="I1861" t="s">
        <v>949</v>
      </c>
      <c r="K1861">
        <v>1947</v>
      </c>
      <c r="L1861" t="s">
        <v>11214</v>
      </c>
      <c r="M1861" t="s">
        <v>11215</v>
      </c>
      <c r="N1861" t="s">
        <v>1717</v>
      </c>
      <c r="O1861" t="s">
        <v>32</v>
      </c>
      <c r="P1861" t="s">
        <v>31</v>
      </c>
      <c r="Q1861" t="s">
        <v>27</v>
      </c>
      <c r="R1861" t="s">
        <v>35</v>
      </c>
      <c r="S1861" t="s">
        <v>27</v>
      </c>
      <c r="T1861" t="s">
        <v>27</v>
      </c>
      <c r="U1861" t="s">
        <v>27</v>
      </c>
      <c r="V1861" t="s">
        <v>31</v>
      </c>
      <c r="W1861" t="s">
        <v>27</v>
      </c>
      <c r="X1861" t="s">
        <v>172</v>
      </c>
      <c r="Y1861" t="s">
        <v>11216</v>
      </c>
    </row>
    <row r="1862" spans="1:25" x14ac:dyDescent="0.25">
      <c r="A1862">
        <v>421902</v>
      </c>
      <c r="B1862" t="s">
        <v>11217</v>
      </c>
      <c r="C1862" t="s">
        <v>11218</v>
      </c>
      <c r="D1862">
        <v>4</v>
      </c>
      <c r="F1862" t="s">
        <v>11219</v>
      </c>
      <c r="J1862">
        <v>1987</v>
      </c>
      <c r="K1862">
        <v>1986</v>
      </c>
      <c r="L1862" t="s">
        <v>11220</v>
      </c>
      <c r="M1862" t="s">
        <v>11221</v>
      </c>
      <c r="N1862" t="s">
        <v>633</v>
      </c>
      <c r="O1862" t="s">
        <v>32</v>
      </c>
      <c r="P1862" t="s">
        <v>27</v>
      </c>
      <c r="Q1862" t="s">
        <v>27</v>
      </c>
      <c r="R1862" t="s">
        <v>33</v>
      </c>
      <c r="S1862" t="s">
        <v>27</v>
      </c>
      <c r="T1862" t="s">
        <v>27</v>
      </c>
      <c r="U1862" t="s">
        <v>27</v>
      </c>
      <c r="V1862" t="s">
        <v>31</v>
      </c>
      <c r="W1862" t="s">
        <v>27</v>
      </c>
      <c r="X1862" t="s">
        <v>580</v>
      </c>
      <c r="Y1862" t="s">
        <v>11222</v>
      </c>
    </row>
    <row r="1863" spans="1:25" x14ac:dyDescent="0.25">
      <c r="A1863">
        <v>365538</v>
      </c>
      <c r="B1863" t="s">
        <v>11223</v>
      </c>
      <c r="C1863" t="s">
        <v>11224</v>
      </c>
      <c r="D1863">
        <v>4</v>
      </c>
      <c r="E1863" t="s">
        <v>11225</v>
      </c>
      <c r="F1863" t="s">
        <v>11226</v>
      </c>
      <c r="G1863" t="e">
        <f>-vir</f>
        <v>#NAME?</v>
      </c>
      <c r="H1863" t="s">
        <v>2124</v>
      </c>
      <c r="I1863" t="s">
        <v>9770</v>
      </c>
      <c r="J1863">
        <v>1979</v>
      </c>
      <c r="K1863">
        <v>1982</v>
      </c>
      <c r="L1863" t="s">
        <v>11227</v>
      </c>
      <c r="M1863" t="s">
        <v>11228</v>
      </c>
      <c r="N1863" t="s">
        <v>61</v>
      </c>
      <c r="O1863" t="s">
        <v>26</v>
      </c>
      <c r="P1863" t="s">
        <v>31</v>
      </c>
      <c r="Q1863" t="s">
        <v>27</v>
      </c>
      <c r="R1863" t="s">
        <v>35</v>
      </c>
      <c r="S1863" t="s">
        <v>31</v>
      </c>
      <c r="T1863" t="s">
        <v>31</v>
      </c>
      <c r="U1863" t="s">
        <v>31</v>
      </c>
      <c r="V1863" t="s">
        <v>31</v>
      </c>
      <c r="W1863" t="s">
        <v>27</v>
      </c>
      <c r="X1863" t="s">
        <v>47</v>
      </c>
      <c r="Y1863" t="s">
        <v>11229</v>
      </c>
    </row>
    <row r="1864" spans="1:25" x14ac:dyDescent="0.25">
      <c r="A1864">
        <v>675171</v>
      </c>
      <c r="B1864" t="s">
        <v>11230</v>
      </c>
      <c r="C1864" t="s">
        <v>11231</v>
      </c>
      <c r="D1864">
        <v>4</v>
      </c>
      <c r="F1864" t="s">
        <v>11232</v>
      </c>
      <c r="J1864">
        <v>1963</v>
      </c>
      <c r="K1864">
        <v>1954</v>
      </c>
      <c r="L1864" t="s">
        <v>11233</v>
      </c>
      <c r="M1864" t="s">
        <v>11234</v>
      </c>
      <c r="N1864" t="s">
        <v>3869</v>
      </c>
      <c r="O1864" t="s">
        <v>32</v>
      </c>
      <c r="P1864" t="s">
        <v>27</v>
      </c>
      <c r="Q1864" t="s">
        <v>27</v>
      </c>
      <c r="R1864" t="s">
        <v>35</v>
      </c>
      <c r="S1864" t="s">
        <v>27</v>
      </c>
      <c r="T1864" t="s">
        <v>31</v>
      </c>
      <c r="U1864" t="s">
        <v>31</v>
      </c>
      <c r="V1864" t="s">
        <v>31</v>
      </c>
      <c r="W1864" t="s">
        <v>27</v>
      </c>
      <c r="X1864" t="s">
        <v>47</v>
      </c>
      <c r="Y1864" t="s">
        <v>11235</v>
      </c>
    </row>
  </sheetData>
  <sortState ref="A2:Y10342">
    <sortCondition descending="1" ref="D2:D103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chembl_drugs-13 21_31_54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Southan</dc:creator>
  <cp:lastModifiedBy>Christopher Southan</cp:lastModifiedBy>
  <dcterms:created xsi:type="dcterms:W3CDTF">2013-11-21T21:40:29Z</dcterms:created>
  <dcterms:modified xsi:type="dcterms:W3CDTF">2013-11-21T21:43:05Z</dcterms:modified>
</cp:coreProperties>
</file>